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calde\Desktop\TRABAJOS\Paginas Webs\"/>
    </mc:Choice>
  </mc:AlternateContent>
  <xr:revisionPtr revIDLastSave="0" documentId="13_ncr:1_{9E783EC6-C652-479D-BE59-20F810DD6A6C}" xr6:coauthVersionLast="47" xr6:coauthVersionMax="47" xr10:uidLastSave="{00000000-0000-0000-0000-000000000000}"/>
  <bookViews>
    <workbookView xWindow="0" yWindow="360" windowWidth="23256" windowHeight="12456" tabRatio="500" firstSheet="20" activeTab="20" xr2:uid="{00000000-000D-0000-FFFF-FFFF00000000}"/>
  </bookViews>
  <sheets>
    <sheet name="Hoja Resumen" sheetId="1" r:id="rId1"/>
    <sheet name="Cuadro de Areas" sheetId="2" r:id="rId2"/>
    <sheet name="Configuracion DS27" sheetId="3" r:id="rId3"/>
    <sheet name="Metrado - Estructura" sheetId="4" r:id="rId4"/>
    <sheet name="APU - Estructura" sheetId="5" r:id="rId5"/>
    <sheet name="MO - Estructura" sheetId="6" r:id="rId6"/>
    <sheet name="MAT - Estructura" sheetId="7" r:id="rId7"/>
    <sheet name="Metrado - Arquitectura" sheetId="8" r:id="rId8"/>
    <sheet name="APU - Arquitectura" sheetId="9" r:id="rId9"/>
    <sheet name="MO - Arquitectura" sheetId="10" r:id="rId10"/>
    <sheet name="MAT - Arquitectura" sheetId="11" r:id="rId11"/>
    <sheet name="Metrado - Inst. Sanitarias" sheetId="12" r:id="rId12"/>
    <sheet name="APU - Inst. Sanitarias" sheetId="13" r:id="rId13"/>
    <sheet name="MO - Inst. Sanitarias" sheetId="14" r:id="rId14"/>
    <sheet name="MAT - Inst. Sanitarias" sheetId="15" r:id="rId15"/>
    <sheet name="Metrado - Inst. Electricas" sheetId="16" r:id="rId16"/>
    <sheet name="APU - Inst. Electricas" sheetId="17" r:id="rId17"/>
    <sheet name="MO - Inst. Electricas" sheetId="18" r:id="rId18"/>
    <sheet name="MAT - Inst. Electricas" sheetId="19" r:id="rId19"/>
    <sheet name="MINVU - Nuble" sheetId="20" r:id="rId20"/>
    <sheet name="MINVU - Valparaiso" sheetId="21" r:id="rId21"/>
    <sheet name="MINVU - RM" sheetId="22" r:id="rId22"/>
    <sheet name="MINVU - Araucania" sheetId="23" r:id="rId23"/>
    <sheet name="Lista de Insumos" sheetId="24" r:id="rId2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66" i="24" l="1"/>
  <c r="C65" i="24"/>
  <c r="C64" i="24"/>
  <c r="C63" i="24"/>
  <c r="C62" i="24"/>
  <c r="C61" i="24"/>
  <c r="C60" i="24"/>
  <c r="C59" i="24"/>
  <c r="C58" i="24"/>
  <c r="C57" i="24"/>
  <c r="C56" i="24"/>
  <c r="C55" i="24"/>
  <c r="C54" i="24"/>
  <c r="C53" i="24"/>
  <c r="C52" i="24"/>
  <c r="C51" i="24"/>
  <c r="D50" i="24"/>
  <c r="C50" i="24"/>
  <c r="C49" i="24"/>
  <c r="C48" i="24"/>
  <c r="C47" i="24"/>
  <c r="C46" i="24"/>
  <c r="C45" i="24"/>
  <c r="C44" i="24"/>
  <c r="C43" i="24"/>
  <c r="C42" i="24"/>
  <c r="C41" i="24"/>
  <c r="C40" i="24"/>
  <c r="C39" i="24"/>
  <c r="C38" i="24"/>
  <c r="C37" i="24"/>
  <c r="C36" i="24"/>
  <c r="C35" i="24"/>
  <c r="C34" i="24"/>
  <c r="C33" i="24"/>
  <c r="C32" i="24"/>
  <c r="C31" i="24"/>
  <c r="C30" i="24"/>
  <c r="C29" i="24"/>
  <c r="C28" i="24"/>
  <c r="C27" i="24"/>
  <c r="C26" i="24"/>
  <c r="C25" i="24"/>
  <c r="C24" i="24"/>
  <c r="C23" i="24"/>
  <c r="C22" i="24"/>
  <c r="C21" i="24"/>
  <c r="C20" i="24"/>
  <c r="C19" i="24"/>
  <c r="C18" i="24"/>
  <c r="C17" i="24"/>
  <c r="C16" i="24"/>
  <c r="C15" i="24"/>
  <c r="C14" i="24"/>
  <c r="C13" i="24"/>
  <c r="C12" i="24"/>
  <c r="C11" i="24"/>
  <c r="C10" i="24"/>
  <c r="C9" i="24"/>
  <c r="C8" i="24"/>
  <c r="C7" i="24"/>
  <c r="C6" i="24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7" i="23"/>
  <c r="F6" i="23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7" i="22"/>
  <c r="F6" i="22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7" i="21"/>
  <c r="F6" i="21"/>
  <c r="F3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10" i="20"/>
  <c r="F9" i="20"/>
  <c r="F8" i="20"/>
  <c r="F7" i="20"/>
  <c r="F6" i="20"/>
  <c r="D13" i="19"/>
  <c r="D12" i="19"/>
  <c r="D11" i="19"/>
  <c r="D10" i="19"/>
  <c r="D9" i="19"/>
  <c r="D8" i="19"/>
  <c r="D7" i="19"/>
  <c r="D6" i="19"/>
  <c r="D13" i="18"/>
  <c r="D12" i="18"/>
  <c r="D11" i="18"/>
  <c r="D10" i="18"/>
  <c r="D9" i="18"/>
  <c r="D8" i="18"/>
  <c r="D7" i="18"/>
  <c r="D6" i="18"/>
  <c r="F78" i="17"/>
  <c r="F79" i="17" s="1"/>
  <c r="G76" i="17"/>
  <c r="H76" i="17" s="1"/>
  <c r="D66" i="24" s="1"/>
  <c r="F76" i="17"/>
  <c r="G75" i="17"/>
  <c r="H75" i="17" s="1"/>
  <c r="D65" i="24" s="1"/>
  <c r="F75" i="17"/>
  <c r="F77" i="17" s="1"/>
  <c r="F68" i="17"/>
  <c r="F69" i="17" s="1"/>
  <c r="G66" i="17"/>
  <c r="H66" i="17" s="1"/>
  <c r="D64" i="24" s="1"/>
  <c r="F66" i="17"/>
  <c r="F67" i="17" s="1"/>
  <c r="I63" i="17"/>
  <c r="F59" i="17"/>
  <c r="F60" i="17" s="1"/>
  <c r="G57" i="17"/>
  <c r="H57" i="17" s="1"/>
  <c r="D63" i="24" s="1"/>
  <c r="F57" i="17"/>
  <c r="G56" i="17"/>
  <c r="H56" i="17" s="1"/>
  <c r="D62" i="24" s="1"/>
  <c r="F56" i="17"/>
  <c r="F58" i="17" s="1"/>
  <c r="F49" i="17"/>
  <c r="F50" i="17" s="1"/>
  <c r="G47" i="17"/>
  <c r="H47" i="17" s="1"/>
  <c r="D61" i="24" s="1"/>
  <c r="F47" i="17"/>
  <c r="F48" i="17" s="1"/>
  <c r="F40" i="17"/>
  <c r="F41" i="17" s="1"/>
  <c r="G38" i="17"/>
  <c r="H38" i="17" s="1"/>
  <c r="D60" i="24" s="1"/>
  <c r="F38" i="17"/>
  <c r="G37" i="17"/>
  <c r="H37" i="17" s="1"/>
  <c r="D59" i="24" s="1"/>
  <c r="F37" i="17"/>
  <c r="F39" i="17" s="1"/>
  <c r="I34" i="17"/>
  <c r="F30" i="17"/>
  <c r="F31" i="17" s="1"/>
  <c r="G28" i="17"/>
  <c r="H28" i="17" s="1"/>
  <c r="D58" i="24" s="1"/>
  <c r="F28" i="17"/>
  <c r="G27" i="17"/>
  <c r="H27" i="17" s="1"/>
  <c r="D57" i="24" s="1"/>
  <c r="F27" i="17"/>
  <c r="F29" i="17" s="1"/>
  <c r="I24" i="17"/>
  <c r="F20" i="17"/>
  <c r="F21" i="17" s="1"/>
  <c r="G18" i="17"/>
  <c r="H18" i="17" s="1"/>
  <c r="D56" i="24" s="1"/>
  <c r="F18" i="17"/>
  <c r="G17" i="17"/>
  <c r="H17" i="17" s="1"/>
  <c r="D55" i="24" s="1"/>
  <c r="F17" i="17"/>
  <c r="F19" i="17" s="1"/>
  <c r="F10" i="17"/>
  <c r="F11" i="17" s="1"/>
  <c r="G8" i="17"/>
  <c r="H8" i="17" s="1"/>
  <c r="D54" i="24" s="1"/>
  <c r="F8" i="17"/>
  <c r="G7" i="17"/>
  <c r="H7" i="17" s="1"/>
  <c r="D53" i="24" s="1"/>
  <c r="F7" i="17"/>
  <c r="F9" i="17" s="1"/>
  <c r="D13" i="15"/>
  <c r="D12" i="15"/>
  <c r="D11" i="15"/>
  <c r="D10" i="15"/>
  <c r="D9" i="15"/>
  <c r="D8" i="15"/>
  <c r="D7" i="15"/>
  <c r="D6" i="15"/>
  <c r="D13" i="14"/>
  <c r="D12" i="14"/>
  <c r="D11" i="14"/>
  <c r="D10" i="14"/>
  <c r="D9" i="14"/>
  <c r="D8" i="14"/>
  <c r="D7" i="14"/>
  <c r="D6" i="14"/>
  <c r="I86" i="13"/>
  <c r="F83" i="13"/>
  <c r="F82" i="13"/>
  <c r="G80" i="13"/>
  <c r="H80" i="13" s="1"/>
  <c r="D52" i="24" s="1"/>
  <c r="F80" i="13"/>
  <c r="G79" i="13"/>
  <c r="H79" i="13" s="1"/>
  <c r="D51" i="24" s="1"/>
  <c r="F79" i="13"/>
  <c r="F81" i="13" s="1"/>
  <c r="I76" i="13"/>
  <c r="F73" i="13"/>
  <c r="F71" i="13"/>
  <c r="F72" i="13" s="1"/>
  <c r="F70" i="13"/>
  <c r="H69" i="13"/>
  <c r="G69" i="13"/>
  <c r="F69" i="13"/>
  <c r="G68" i="13"/>
  <c r="H68" i="13" s="1"/>
  <c r="D49" i="24" s="1"/>
  <c r="F68" i="13"/>
  <c r="I65" i="13"/>
  <c r="F61" i="13"/>
  <c r="F62" i="13" s="1"/>
  <c r="G59" i="13"/>
  <c r="H59" i="13" s="1"/>
  <c r="D48" i="24" s="1"/>
  <c r="F59" i="13"/>
  <c r="G58" i="13"/>
  <c r="H58" i="13" s="1"/>
  <c r="D47" i="24" s="1"/>
  <c r="F58" i="13"/>
  <c r="F60" i="13" s="1"/>
  <c r="I55" i="13"/>
  <c r="F51" i="13"/>
  <c r="F52" i="13" s="1"/>
  <c r="G49" i="13"/>
  <c r="H49" i="13" s="1"/>
  <c r="D46" i="24" s="1"/>
  <c r="F49" i="13"/>
  <c r="G48" i="13"/>
  <c r="H48" i="13" s="1"/>
  <c r="D45" i="24" s="1"/>
  <c r="F48" i="13"/>
  <c r="F50" i="13" s="1"/>
  <c r="I45" i="13"/>
  <c r="F41" i="13"/>
  <c r="F42" i="13" s="1"/>
  <c r="G39" i="13"/>
  <c r="H39" i="13" s="1"/>
  <c r="D44" i="24" s="1"/>
  <c r="F39" i="13"/>
  <c r="G38" i="13"/>
  <c r="H38" i="13" s="1"/>
  <c r="D43" i="24" s="1"/>
  <c r="F38" i="13"/>
  <c r="F40" i="13" s="1"/>
  <c r="I35" i="13"/>
  <c r="F31" i="13"/>
  <c r="F32" i="13" s="1"/>
  <c r="G29" i="13"/>
  <c r="H29" i="13" s="1"/>
  <c r="D42" i="24" s="1"/>
  <c r="F29" i="13"/>
  <c r="G28" i="13"/>
  <c r="H28" i="13" s="1"/>
  <c r="D41" i="24" s="1"/>
  <c r="F28" i="13"/>
  <c r="F30" i="13" s="1"/>
  <c r="I25" i="13"/>
  <c r="F22" i="13"/>
  <c r="F20" i="13"/>
  <c r="F21" i="13" s="1"/>
  <c r="G18" i="13"/>
  <c r="H18" i="13" s="1"/>
  <c r="D40" i="24" s="1"/>
  <c r="F18" i="13"/>
  <c r="G17" i="13"/>
  <c r="H17" i="13" s="1"/>
  <c r="D39" i="24" s="1"/>
  <c r="F17" i="13"/>
  <c r="F19" i="13" s="1"/>
  <c r="I14" i="13"/>
  <c r="F10" i="13"/>
  <c r="F11" i="13" s="1"/>
  <c r="G8" i="13"/>
  <c r="H8" i="13" s="1"/>
  <c r="D38" i="24" s="1"/>
  <c r="F8" i="13"/>
  <c r="G7" i="13"/>
  <c r="H7" i="13" s="1"/>
  <c r="D37" i="24" s="1"/>
  <c r="F7" i="13"/>
  <c r="F9" i="13" s="1"/>
  <c r="D16" i="11"/>
  <c r="D15" i="11"/>
  <c r="D14" i="11"/>
  <c r="D13" i="11"/>
  <c r="D12" i="11"/>
  <c r="D11" i="11"/>
  <c r="D10" i="11"/>
  <c r="D9" i="11"/>
  <c r="D8" i="11"/>
  <c r="D7" i="11"/>
  <c r="D6" i="11"/>
  <c r="D16" i="10"/>
  <c r="D15" i="10"/>
  <c r="D14" i="10"/>
  <c r="D13" i="10"/>
  <c r="D12" i="10"/>
  <c r="D11" i="10"/>
  <c r="D10" i="10"/>
  <c r="D9" i="10"/>
  <c r="D8" i="10"/>
  <c r="D7" i="10"/>
  <c r="D6" i="10"/>
  <c r="F115" i="9"/>
  <c r="F116" i="9" s="1"/>
  <c r="G113" i="9"/>
  <c r="H113" i="9" s="1"/>
  <c r="D36" i="24" s="1"/>
  <c r="F113" i="9"/>
  <c r="G112" i="9"/>
  <c r="H112" i="9" s="1"/>
  <c r="D35" i="24" s="1"/>
  <c r="F112" i="9"/>
  <c r="F114" i="9" s="1"/>
  <c r="I109" i="9"/>
  <c r="F106" i="9"/>
  <c r="F105" i="9"/>
  <c r="F103" i="9"/>
  <c r="F104" i="9" s="1"/>
  <c r="G101" i="9"/>
  <c r="H101" i="9" s="1"/>
  <c r="D34" i="24" s="1"/>
  <c r="F101" i="9"/>
  <c r="G100" i="9"/>
  <c r="H100" i="9" s="1"/>
  <c r="D33" i="24" s="1"/>
  <c r="F100" i="9"/>
  <c r="F102" i="9" s="1"/>
  <c r="I97" i="9"/>
  <c r="F94" i="9"/>
  <c r="F92" i="9"/>
  <c r="F93" i="9" s="1"/>
  <c r="G90" i="9"/>
  <c r="H90" i="9" s="1"/>
  <c r="D32" i="24" s="1"/>
  <c r="F90" i="9"/>
  <c r="G89" i="9"/>
  <c r="H89" i="9" s="1"/>
  <c r="D31" i="24" s="1"/>
  <c r="F89" i="9"/>
  <c r="F91" i="9" s="1"/>
  <c r="I86" i="9"/>
  <c r="F82" i="9"/>
  <c r="F83" i="9" s="1"/>
  <c r="G80" i="9"/>
  <c r="H80" i="9" s="1"/>
  <c r="D30" i="24" s="1"/>
  <c r="F80" i="9"/>
  <c r="G79" i="9"/>
  <c r="H79" i="9" s="1"/>
  <c r="D29" i="24" s="1"/>
  <c r="F79" i="9"/>
  <c r="F81" i="9" s="1"/>
  <c r="F73" i="9"/>
  <c r="F71" i="9"/>
  <c r="F72" i="9" s="1"/>
  <c r="G69" i="9"/>
  <c r="H69" i="9" s="1"/>
  <c r="D28" i="24" s="1"/>
  <c r="F69" i="9"/>
  <c r="G68" i="9"/>
  <c r="H68" i="9" s="1"/>
  <c r="D27" i="24" s="1"/>
  <c r="F68" i="9"/>
  <c r="F70" i="9" s="1"/>
  <c r="I65" i="9"/>
  <c r="F61" i="9"/>
  <c r="F62" i="9" s="1"/>
  <c r="G59" i="9"/>
  <c r="H59" i="9" s="1"/>
  <c r="D26" i="24" s="1"/>
  <c r="F59" i="9"/>
  <c r="G58" i="9"/>
  <c r="H58" i="9" s="1"/>
  <c r="D25" i="24" s="1"/>
  <c r="F58" i="9"/>
  <c r="F60" i="9" s="1"/>
  <c r="I55" i="9"/>
  <c r="F51" i="9"/>
  <c r="F52" i="9" s="1"/>
  <c r="G49" i="9"/>
  <c r="H49" i="9" s="1"/>
  <c r="D24" i="24" s="1"/>
  <c r="F49" i="9"/>
  <c r="G48" i="9"/>
  <c r="H48" i="9" s="1"/>
  <c r="D23" i="24" s="1"/>
  <c r="F48" i="9"/>
  <c r="F50" i="9" s="1"/>
  <c r="I45" i="9"/>
  <c r="F41" i="9"/>
  <c r="F42" i="9" s="1"/>
  <c r="G39" i="9"/>
  <c r="H39" i="9" s="1"/>
  <c r="D22" i="24" s="1"/>
  <c r="F39" i="9"/>
  <c r="G38" i="9"/>
  <c r="H38" i="9" s="1"/>
  <c r="D21" i="24" s="1"/>
  <c r="F38" i="9"/>
  <c r="F40" i="9" s="1"/>
  <c r="F32" i="9"/>
  <c r="F30" i="9"/>
  <c r="F31" i="9" s="1"/>
  <c r="G28" i="9"/>
  <c r="H28" i="9" s="1"/>
  <c r="D20" i="24" s="1"/>
  <c r="F28" i="9"/>
  <c r="G27" i="9"/>
  <c r="H27" i="9" s="1"/>
  <c r="D19" i="24" s="1"/>
  <c r="F27" i="9"/>
  <c r="F29" i="9" s="1"/>
  <c r="I24" i="9"/>
  <c r="F20" i="9"/>
  <c r="F21" i="9" s="1"/>
  <c r="G18" i="9"/>
  <c r="H18" i="9" s="1"/>
  <c r="D18" i="24" s="1"/>
  <c r="F18" i="9"/>
  <c r="F19" i="9" s="1"/>
  <c r="G17" i="9"/>
  <c r="H17" i="9" s="1"/>
  <c r="D17" i="24" s="1"/>
  <c r="F17" i="9"/>
  <c r="I14" i="9"/>
  <c r="F10" i="9"/>
  <c r="F11" i="9" s="1"/>
  <c r="G8" i="9"/>
  <c r="H8" i="9" s="1"/>
  <c r="D16" i="24" s="1"/>
  <c r="F8" i="9"/>
  <c r="G7" i="9"/>
  <c r="H7" i="9" s="1"/>
  <c r="D15" i="24" s="1"/>
  <c r="F7" i="9"/>
  <c r="F9" i="9" s="1"/>
  <c r="D16" i="7"/>
  <c r="D15" i="7"/>
  <c r="D14" i="7"/>
  <c r="D13" i="7"/>
  <c r="D12" i="7"/>
  <c r="D11" i="7"/>
  <c r="D10" i="7"/>
  <c r="D9" i="7"/>
  <c r="D8" i="7"/>
  <c r="D7" i="7"/>
  <c r="E6" i="7"/>
  <c r="D6" i="7"/>
  <c r="F6" i="7" s="1"/>
  <c r="D16" i="6"/>
  <c r="D15" i="6"/>
  <c r="D14" i="6"/>
  <c r="D13" i="6"/>
  <c r="D12" i="6"/>
  <c r="D11" i="6"/>
  <c r="D10" i="6"/>
  <c r="D9" i="6"/>
  <c r="D8" i="6"/>
  <c r="D7" i="6"/>
  <c r="D6" i="6"/>
  <c r="I136" i="5"/>
  <c r="F133" i="5"/>
  <c r="F131" i="5"/>
  <c r="F132" i="5" s="1"/>
  <c r="G129" i="5"/>
  <c r="H129" i="5" s="1"/>
  <c r="D14" i="24" s="1"/>
  <c r="F129" i="5"/>
  <c r="G128" i="5"/>
  <c r="H128" i="5" s="1"/>
  <c r="D13" i="24" s="1"/>
  <c r="F128" i="5"/>
  <c r="F130" i="5" s="1"/>
  <c r="I125" i="5"/>
  <c r="F121" i="5"/>
  <c r="F122" i="5" s="1"/>
  <c r="G119" i="5"/>
  <c r="H119" i="5" s="1"/>
  <c r="D12" i="24" s="1"/>
  <c r="F119" i="5"/>
  <c r="G118" i="5"/>
  <c r="H118" i="5" s="1"/>
  <c r="F118" i="5"/>
  <c r="F120" i="5" s="1"/>
  <c r="F112" i="5"/>
  <c r="F111" i="5"/>
  <c r="F109" i="5"/>
  <c r="F110" i="5" s="1"/>
  <c r="G107" i="5"/>
  <c r="H107" i="5" s="1"/>
  <c r="F107" i="5"/>
  <c r="G106" i="5"/>
  <c r="H106" i="5" s="1"/>
  <c r="F106" i="5"/>
  <c r="G105" i="5"/>
  <c r="H105" i="5" s="1"/>
  <c r="F105" i="5"/>
  <c r="G104" i="5"/>
  <c r="H104" i="5" s="1"/>
  <c r="F104" i="5"/>
  <c r="F108" i="5" s="1"/>
  <c r="F98" i="5"/>
  <c r="F96" i="5"/>
  <c r="F97" i="5" s="1"/>
  <c r="G94" i="5"/>
  <c r="H94" i="5" s="1"/>
  <c r="F94" i="5"/>
  <c r="G93" i="5"/>
  <c r="H93" i="5" s="1"/>
  <c r="F93" i="5"/>
  <c r="G92" i="5"/>
  <c r="H92" i="5" s="1"/>
  <c r="F92" i="5"/>
  <c r="F95" i="5" s="1"/>
  <c r="G91" i="5"/>
  <c r="H91" i="5" s="1"/>
  <c r="F91" i="5"/>
  <c r="F85" i="5"/>
  <c r="F83" i="5"/>
  <c r="F84" i="5" s="1"/>
  <c r="G81" i="5"/>
  <c r="H81" i="5" s="1"/>
  <c r="F81" i="5"/>
  <c r="G80" i="5"/>
  <c r="H80" i="5" s="1"/>
  <c r="F80" i="5"/>
  <c r="G79" i="5"/>
  <c r="H79" i="5" s="1"/>
  <c r="F79" i="5"/>
  <c r="G78" i="5"/>
  <c r="H78" i="5" s="1"/>
  <c r="F78" i="5"/>
  <c r="F82" i="5" s="1"/>
  <c r="I75" i="5"/>
  <c r="F72" i="5"/>
  <c r="F70" i="5"/>
  <c r="F71" i="5" s="1"/>
  <c r="G68" i="5"/>
  <c r="H68" i="5" s="1"/>
  <c r="D11" i="24" s="1"/>
  <c r="F68" i="5"/>
  <c r="G67" i="5"/>
  <c r="H67" i="5" s="1"/>
  <c r="F67" i="5"/>
  <c r="G66" i="5"/>
  <c r="H66" i="5" s="1"/>
  <c r="F66" i="5"/>
  <c r="G65" i="5"/>
  <c r="H65" i="5" s="1"/>
  <c r="F65" i="5"/>
  <c r="F69" i="5" s="1"/>
  <c r="F59" i="5"/>
  <c r="F57" i="5"/>
  <c r="F58" i="5" s="1"/>
  <c r="G55" i="5"/>
  <c r="H55" i="5" s="1"/>
  <c r="F55" i="5"/>
  <c r="G54" i="5"/>
  <c r="H54" i="5" s="1"/>
  <c r="F54" i="5"/>
  <c r="G53" i="5"/>
  <c r="H53" i="5" s="1"/>
  <c r="F53" i="5"/>
  <c r="F56" i="5" s="1"/>
  <c r="F47" i="5"/>
  <c r="F46" i="5"/>
  <c r="F44" i="5"/>
  <c r="F45" i="5" s="1"/>
  <c r="G42" i="5"/>
  <c r="H42" i="5" s="1"/>
  <c r="D10" i="24" s="1"/>
  <c r="F42" i="5"/>
  <c r="G41" i="5"/>
  <c r="H41" i="5" s="1"/>
  <c r="F41" i="5"/>
  <c r="G40" i="5"/>
  <c r="H40" i="5" s="1"/>
  <c r="F40" i="5"/>
  <c r="G39" i="5"/>
  <c r="H39" i="5" s="1"/>
  <c r="F39" i="5"/>
  <c r="F43" i="5" s="1"/>
  <c r="I36" i="5"/>
  <c r="F33" i="5"/>
  <c r="F31" i="5"/>
  <c r="F32" i="5" s="1"/>
  <c r="G29" i="5"/>
  <c r="H29" i="5" s="1"/>
  <c r="D9" i="24" s="1"/>
  <c r="F29" i="5"/>
  <c r="G28" i="5"/>
  <c r="H28" i="5" s="1"/>
  <c r="D8" i="24" s="1"/>
  <c r="F28" i="5"/>
  <c r="G27" i="5"/>
  <c r="H27" i="5" s="1"/>
  <c r="D7" i="24" s="1"/>
  <c r="F27" i="5"/>
  <c r="F30" i="5" s="1"/>
  <c r="I24" i="5"/>
  <c r="F21" i="5"/>
  <c r="F19" i="5"/>
  <c r="F20" i="5" s="1"/>
  <c r="G17" i="5"/>
  <c r="H17" i="5" s="1"/>
  <c r="D6" i="24" s="1"/>
  <c r="F17" i="5"/>
  <c r="F18" i="5" s="1"/>
  <c r="I14" i="5"/>
  <c r="F11" i="5"/>
  <c r="F9" i="5"/>
  <c r="F10" i="5" s="1"/>
  <c r="C15" i="2"/>
  <c r="E34" i="1"/>
  <c r="F80" i="17" l="1"/>
  <c r="F81" i="17" s="1"/>
  <c r="E13" i="18"/>
  <c r="F13" i="18" s="1"/>
  <c r="F82" i="17"/>
  <c r="E13" i="19"/>
  <c r="F13" i="19" s="1"/>
  <c r="F70" i="17"/>
  <c r="F71" i="17" s="1"/>
  <c r="E12" i="18"/>
  <c r="F12" i="18" s="1"/>
  <c r="F72" i="17"/>
  <c r="E12" i="19"/>
  <c r="F12" i="19" s="1"/>
  <c r="F61" i="17"/>
  <c r="F62" i="17" s="1"/>
  <c r="E11" i="19"/>
  <c r="F11" i="19" s="1"/>
  <c r="F51" i="17"/>
  <c r="F52" i="17" s="1"/>
  <c r="E10" i="18" s="1"/>
  <c r="F10" i="18" s="1"/>
  <c r="F53" i="17"/>
  <c r="E10" i="19"/>
  <c r="F10" i="19" s="1"/>
  <c r="F42" i="17"/>
  <c r="F43" i="17" s="1"/>
  <c r="E9" i="18" s="1"/>
  <c r="F9" i="18" s="1"/>
  <c r="F44" i="17"/>
  <c r="E9" i="19"/>
  <c r="F9" i="19" s="1"/>
  <c r="F32" i="17"/>
  <c r="F33" i="17" s="1"/>
  <c r="E8" i="19"/>
  <c r="F8" i="19" s="1"/>
  <c r="F22" i="17"/>
  <c r="F23" i="17" s="1"/>
  <c r="E7" i="19"/>
  <c r="F7" i="19" s="1"/>
  <c r="F12" i="17"/>
  <c r="F13" i="17" s="1"/>
  <c r="E6" i="19"/>
  <c r="F6" i="19" s="1"/>
  <c r="F14" i="19" s="1"/>
  <c r="D20" i="1" s="1"/>
  <c r="F84" i="13"/>
  <c r="F85" i="13" s="1"/>
  <c r="E13" i="14" s="1"/>
  <c r="F13" i="14" s="1"/>
  <c r="F86" i="13"/>
  <c r="J86" i="13" s="1"/>
  <c r="E13" i="15"/>
  <c r="F13" i="15" s="1"/>
  <c r="F74" i="13"/>
  <c r="F75" i="13" s="1"/>
  <c r="E12" i="15"/>
  <c r="F12" i="15" s="1"/>
  <c r="F63" i="13"/>
  <c r="F64" i="13" s="1"/>
  <c r="E11" i="14" s="1"/>
  <c r="F11" i="14" s="1"/>
  <c r="F65" i="13"/>
  <c r="J65" i="13" s="1"/>
  <c r="E11" i="15"/>
  <c r="F11" i="15" s="1"/>
  <c r="F53" i="13"/>
  <c r="F54" i="13" s="1"/>
  <c r="E10" i="14" s="1"/>
  <c r="F10" i="14" s="1"/>
  <c r="F55" i="13"/>
  <c r="J55" i="13" s="1"/>
  <c r="E10" i="15"/>
  <c r="F10" i="15" s="1"/>
  <c r="F43" i="13"/>
  <c r="F44" i="13" s="1"/>
  <c r="E9" i="15"/>
  <c r="F9" i="15" s="1"/>
  <c r="F33" i="13"/>
  <c r="F34" i="13" s="1"/>
  <c r="E8" i="14" s="1"/>
  <c r="F8" i="14" s="1"/>
  <c r="F35" i="13"/>
  <c r="J35" i="13" s="1"/>
  <c r="E8" i="15"/>
  <c r="F8" i="15" s="1"/>
  <c r="F23" i="13"/>
  <c r="F24" i="13" s="1"/>
  <c r="E7" i="14" s="1"/>
  <c r="F7" i="14" s="1"/>
  <c r="F25" i="13"/>
  <c r="J25" i="13" s="1"/>
  <c r="E7" i="15"/>
  <c r="F7" i="15" s="1"/>
  <c r="F12" i="13"/>
  <c r="F13" i="13" s="1"/>
  <c r="E6" i="14" s="1"/>
  <c r="F6" i="14" s="1"/>
  <c r="F14" i="13"/>
  <c r="J14" i="13" s="1"/>
  <c r="E6" i="15"/>
  <c r="F6" i="15" s="1"/>
  <c r="F117" i="9"/>
  <c r="F118" i="9" s="1"/>
  <c r="E16" i="11"/>
  <c r="F16" i="11" s="1"/>
  <c r="F107" i="9"/>
  <c r="F108" i="9" s="1"/>
  <c r="E15" i="10" s="1"/>
  <c r="F15" i="10" s="1"/>
  <c r="F109" i="9"/>
  <c r="J109" i="9" s="1"/>
  <c r="E15" i="11"/>
  <c r="F15" i="11" s="1"/>
  <c r="F95" i="9"/>
  <c r="F96" i="9" s="1"/>
  <c r="E14" i="10" s="1"/>
  <c r="F14" i="10" s="1"/>
  <c r="F97" i="9"/>
  <c r="J97" i="9" s="1"/>
  <c r="E14" i="11"/>
  <c r="F14" i="11" s="1"/>
  <c r="F84" i="9"/>
  <c r="F85" i="9" s="1"/>
  <c r="E13" i="10" s="1"/>
  <c r="F13" i="10" s="1"/>
  <c r="F86" i="9"/>
  <c r="J86" i="9" s="1"/>
  <c r="E13" i="11"/>
  <c r="F13" i="11" s="1"/>
  <c r="F74" i="9"/>
  <c r="F75" i="9" s="1"/>
  <c r="E12" i="10"/>
  <c r="F12" i="10" s="1"/>
  <c r="F76" i="9"/>
  <c r="E12" i="11"/>
  <c r="F12" i="11" s="1"/>
  <c r="F63" i="9"/>
  <c r="F64" i="9" s="1"/>
  <c r="E11" i="10" s="1"/>
  <c r="F11" i="10" s="1"/>
  <c r="F65" i="9"/>
  <c r="J65" i="9" s="1"/>
  <c r="E11" i="11"/>
  <c r="F11" i="11" s="1"/>
  <c r="F53" i="9"/>
  <c r="F54" i="9" s="1"/>
  <c r="E10" i="10"/>
  <c r="F10" i="10" s="1"/>
  <c r="F55" i="9"/>
  <c r="J55" i="9" s="1"/>
  <c r="E10" i="11"/>
  <c r="F10" i="11" s="1"/>
  <c r="F43" i="9"/>
  <c r="F44" i="9" s="1"/>
  <c r="E9" i="11"/>
  <c r="F9" i="11" s="1"/>
  <c r="F33" i="9"/>
  <c r="F34" i="9" s="1"/>
  <c r="E8" i="10"/>
  <c r="F8" i="10" s="1"/>
  <c r="F35" i="9"/>
  <c r="E8" i="11"/>
  <c r="F8" i="11" s="1"/>
  <c r="F22" i="9"/>
  <c r="F23" i="9" s="1"/>
  <c r="E7" i="10"/>
  <c r="F7" i="10" s="1"/>
  <c r="F24" i="9"/>
  <c r="J24" i="9" s="1"/>
  <c r="E7" i="11"/>
  <c r="F7" i="11" s="1"/>
  <c r="F12" i="9"/>
  <c r="F13" i="9" s="1"/>
  <c r="E6" i="10"/>
  <c r="F6" i="10" s="1"/>
  <c r="F14" i="9"/>
  <c r="J14" i="9" s="1"/>
  <c r="E6" i="11"/>
  <c r="F6" i="11" s="1"/>
  <c r="F134" i="5"/>
  <c r="F135" i="5" s="1"/>
  <c r="E16" i="6"/>
  <c r="F16" i="6" s="1"/>
  <c r="F136" i="5"/>
  <c r="J136" i="5" s="1"/>
  <c r="E16" i="7"/>
  <c r="F16" i="7" s="1"/>
  <c r="F123" i="5"/>
  <c r="F124" i="5" s="1"/>
  <c r="E15" i="6"/>
  <c r="F15" i="6" s="1"/>
  <c r="F125" i="5"/>
  <c r="J125" i="5" s="1"/>
  <c r="E15" i="7"/>
  <c r="F15" i="7" s="1"/>
  <c r="F113" i="5"/>
  <c r="F114" i="5" s="1"/>
  <c r="F115" i="5" s="1"/>
  <c r="E14" i="6"/>
  <c r="F14" i="6" s="1"/>
  <c r="E14" i="7"/>
  <c r="F14" i="7" s="1"/>
  <c r="F99" i="5"/>
  <c r="F100" i="5" s="1"/>
  <c r="E13" i="6"/>
  <c r="F13" i="6" s="1"/>
  <c r="F101" i="5"/>
  <c r="E13" i="7"/>
  <c r="F13" i="7" s="1"/>
  <c r="F86" i="5"/>
  <c r="F87" i="5" s="1"/>
  <c r="E12" i="7"/>
  <c r="F12" i="7" s="1"/>
  <c r="F73" i="5"/>
  <c r="F74" i="5" s="1"/>
  <c r="E11" i="7"/>
  <c r="F11" i="7" s="1"/>
  <c r="F60" i="5"/>
  <c r="F61" i="5" s="1"/>
  <c r="E10" i="7"/>
  <c r="F10" i="7" s="1"/>
  <c r="F48" i="5"/>
  <c r="F49" i="5" s="1"/>
  <c r="E9" i="7"/>
  <c r="F9" i="7" s="1"/>
  <c r="F34" i="5"/>
  <c r="F35" i="5" s="1"/>
  <c r="E8" i="6" s="1"/>
  <c r="F8" i="6" s="1"/>
  <c r="F36" i="5"/>
  <c r="J36" i="5" s="1"/>
  <c r="E8" i="7"/>
  <c r="F8" i="7" s="1"/>
  <c r="F22" i="5"/>
  <c r="F23" i="5" s="1"/>
  <c r="E7" i="6"/>
  <c r="F7" i="6" s="1"/>
  <c r="F24" i="5"/>
  <c r="J24" i="5" s="1"/>
  <c r="E7" i="7"/>
  <c r="F7" i="7" s="1"/>
  <c r="F17" i="7" s="1"/>
  <c r="D17" i="1" s="1"/>
  <c r="F12" i="5"/>
  <c r="F13" i="5" s="1"/>
  <c r="D67" i="24"/>
  <c r="F17" i="11" l="1"/>
  <c r="D18" i="1" s="1"/>
  <c r="F14" i="15"/>
  <c r="D19" i="1" s="1"/>
  <c r="E11" i="18"/>
  <c r="F11" i="18" s="1"/>
  <c r="F63" i="17"/>
  <c r="J63" i="17" s="1"/>
  <c r="E8" i="18"/>
  <c r="F8" i="18" s="1"/>
  <c r="F34" i="17"/>
  <c r="J34" i="17" s="1"/>
  <c r="E7" i="18"/>
  <c r="F7" i="18" s="1"/>
  <c r="F24" i="17"/>
  <c r="J24" i="17" s="1"/>
  <c r="E6" i="18"/>
  <c r="F6" i="18" s="1"/>
  <c r="F14" i="18" s="1"/>
  <c r="C20" i="1" s="1"/>
  <c r="E20" i="1" s="1"/>
  <c r="F14" i="17"/>
  <c r="E12" i="14"/>
  <c r="F12" i="14" s="1"/>
  <c r="F76" i="13"/>
  <c r="J76" i="13" s="1"/>
  <c r="E9" i="14"/>
  <c r="F9" i="14" s="1"/>
  <c r="F14" i="14" s="1"/>
  <c r="C19" i="1" s="1"/>
  <c r="E19" i="1" s="1"/>
  <c r="F45" i="13"/>
  <c r="J45" i="13" s="1"/>
  <c r="E16" i="10"/>
  <c r="F16" i="10" s="1"/>
  <c r="F119" i="9"/>
  <c r="E9" i="10"/>
  <c r="F9" i="10" s="1"/>
  <c r="F17" i="10" s="1"/>
  <c r="C18" i="1" s="1"/>
  <c r="E18" i="1" s="1"/>
  <c r="F45" i="9"/>
  <c r="J45" i="9" s="1"/>
  <c r="F88" i="5"/>
  <c r="E12" i="6"/>
  <c r="F12" i="6" s="1"/>
  <c r="E11" i="6"/>
  <c r="F11" i="6" s="1"/>
  <c r="F75" i="5"/>
  <c r="J75" i="5" s="1"/>
  <c r="E10" i="6"/>
  <c r="F10" i="6" s="1"/>
  <c r="F62" i="5"/>
  <c r="F50" i="5"/>
  <c r="E9" i="6"/>
  <c r="F9" i="6" s="1"/>
  <c r="E6" i="6"/>
  <c r="F6" i="6" s="1"/>
  <c r="F14" i="5"/>
  <c r="J14" i="5" s="1"/>
  <c r="F17" i="6" l="1"/>
  <c r="C17" i="1" s="1"/>
  <c r="D21" i="1"/>
  <c r="C21" i="1" l="1"/>
  <c r="E17" i="1"/>
  <c r="E21" i="1" s="1"/>
  <c r="E27" i="1" s="1"/>
  <c r="E28" i="1" l="1"/>
  <c r="E30" i="1" s="1"/>
  <c r="E29" i="1"/>
  <c r="E31" i="1" l="1"/>
  <c r="E32" i="1"/>
  <c r="E35" i="1" s="1"/>
</calcChain>
</file>

<file path=xl/sharedStrings.xml><?xml version="1.0" encoding="utf-8"?>
<sst xmlns="http://schemas.openxmlformats.org/spreadsheetml/2006/main" count="1883" uniqueCount="344">
  <si>
    <t>CALCULA OBRA CHILE</t>
  </si>
  <si>
    <t>VERSION PRO</t>
  </si>
  <si>
    <t>Presupuestos y Metrados de Construccion - Chile</t>
  </si>
  <si>
    <t>www.calculaobrachile.com   |   contacto@calculaobrachile.com</t>
  </si>
  <si>
    <t>ELABORACION DE PRESUPUESTOS Y METRADOS DE CONSTRUCCION - CHILE</t>
  </si>
  <si>
    <t>HOJA RESUMEN</t>
  </si>
  <si>
    <t>PROYECTO:</t>
  </si>
  <si>
    <t>Vivienda unifamiliar / ampliacion (editar)</t>
  </si>
  <si>
    <t>DIRECCION:</t>
  </si>
  <si>
    <t>Comuna, Region (editar)</t>
  </si>
  <si>
    <t>MANDANTE / PROPIETARIO:</t>
  </si>
  <si>
    <t>Nombre del mandante (editar)</t>
  </si>
  <si>
    <t>RUT MANDANTE:</t>
  </si>
  <si>
    <t>0.000.000-0 (editar)</t>
  </si>
  <si>
    <t>FECHA:</t>
  </si>
  <si>
    <t>Julio 2026 (editar)</t>
  </si>
  <si>
    <t>ITEM</t>
  </si>
  <si>
    <t>DESCRIPCION</t>
  </si>
  <si>
    <t>MANO DE OBRA Y EQUIPOS ($)</t>
  </si>
  <si>
    <t>MATERIALES ($)</t>
  </si>
  <si>
    <t>SUBTOTAL ($)</t>
  </si>
  <si>
    <t>ESTRUCTURAS</t>
  </si>
  <si>
    <t>ARQUITECTURA</t>
  </si>
  <si>
    <t>INSTALACIONES SANITARIAS</t>
  </si>
  <si>
    <t>INSTALACIONES ELECTRICAS</t>
  </si>
  <si>
    <t>COSTO DIRECTO (PARCIAL)</t>
  </si>
  <si>
    <t>RESUMEN DE COSTOS</t>
  </si>
  <si>
    <t>% Gastos Generales</t>
  </si>
  <si>
    <t>% Utilidad</t>
  </si>
  <si>
    <t>Costo Directo</t>
  </si>
  <si>
    <t>Gastos Generales</t>
  </si>
  <si>
    <t>Utilidad</t>
  </si>
  <si>
    <t>Costo Total Neto (afecto a IVA)</t>
  </si>
  <si>
    <t>IVA (19%)</t>
  </si>
  <si>
    <t>TOTAL PRESUPUESTO (IVA incluido)</t>
  </si>
  <si>
    <t>Superficie construida total (m2)</t>
  </si>
  <si>
    <t>Valor construccion por m2 ($/m2)</t>
  </si>
  <si>
    <t>Version PRO: los precios unitarios de Mano de Obra y Materiales se calculan automaticamente a partir del Analisis de Precios Unitarios (APU) de cada partida. Ajusta cantidades, rendimientos y precios en las hojas APU y el presupuesto completo se recalcula solo.</t>
  </si>
  <si>
    <t>CALCULA OBRA CHILE  |  PRESUPUESTO GENERAL DE OBRA - PRO</t>
  </si>
  <si>
    <t>CUADRO DE AREAS</t>
  </si>
  <si>
    <t>NIVEL</t>
  </si>
  <si>
    <t>RECINTO</t>
  </si>
  <si>
    <t>SUPERFICIE (m2)</t>
  </si>
  <si>
    <t>Primer Piso</t>
  </si>
  <si>
    <t>Living-Comedor</t>
  </si>
  <si>
    <t>Cocina</t>
  </si>
  <si>
    <t>Bano</t>
  </si>
  <si>
    <t>Dormitorio 1</t>
  </si>
  <si>
    <t>Logia</t>
  </si>
  <si>
    <t>Terraza cubierta</t>
  </si>
  <si>
    <t>Segundo Piso</t>
  </si>
  <si>
    <t>Dormitorio 2</t>
  </si>
  <si>
    <t>Dormitorio 3</t>
  </si>
  <si>
    <t>Estar</t>
  </si>
  <si>
    <t>SUPERFICIE TOTAL CONSTRUIDA</t>
  </si>
  <si>
    <t>Celdas en color ambar: editables segun el proyecto.</t>
  </si>
  <si>
    <t>CONFIGURACION - PRECIOS OFICIALES DS27 (MINVU)</t>
  </si>
  <si>
    <t>Precios de referencia del Programa de Mejoramiento de Viviendas y Barrios (DS27) para 4 regiones. Son valores de subsidio publico, utiles como referencia/validacion; el mercado privado puede diferir.</t>
  </si>
  <si>
    <t>Region DS27 (para comparar precios):</t>
  </si>
  <si>
    <t>Valor UF actual ($):</t>
  </si>
  <si>
    <t>Las hojas APU muestran el precio oficial DS27 y la diferencia % vs. tu precio unitario solo en las partidas con codigo DS27 equivalente. Partidas compuestas (que DS27 desglosa en hormigon/enfierradura/moldaje por separado) o sin codigo generico (cableado, conduit, tablero, etc.) muestran N/D.</t>
  </si>
  <si>
    <t>METRADO - ESTRUCTURAS</t>
  </si>
  <si>
    <t>Celdas en color ambar: cantidades editables segun el proyecto.</t>
  </si>
  <si>
    <t>UNIDAD</t>
  </si>
  <si>
    <t>METRADO</t>
  </si>
  <si>
    <t>Excavacion para fundaciones</t>
  </si>
  <si>
    <t>m3</t>
  </si>
  <si>
    <t>Relleno y compactacion con material del lugar</t>
  </si>
  <si>
    <t>Emplantillado de hormigon pobre H-5</t>
  </si>
  <si>
    <t>Fundaciones corridas de hormigon armado H-25</t>
  </si>
  <si>
    <t>Sobrecimiento de hormigon armado H-25</t>
  </si>
  <si>
    <t>Radier de hormigon H-25, e=10 cm</t>
  </si>
  <si>
    <t>m2</t>
  </si>
  <si>
    <t>Pilares de hormigon armado H-30</t>
  </si>
  <si>
    <t>Vigas de hormigon armado H-30</t>
  </si>
  <si>
    <t>Losa de hormigon armado de entrepiso</t>
  </si>
  <si>
    <t>Acero de refuerzo A63-42H</t>
  </si>
  <si>
    <t>kg</t>
  </si>
  <si>
    <t>Moldaje para obra gruesa</t>
  </si>
  <si>
    <t>ANALISIS DE PRECIOS UNITARIOS (APU) - ESTRUCTURAS</t>
  </si>
  <si>
    <t>Celdas en color ambar: editables. En Mano de Obra, Costo Unitario = Costo Cuadrilla / Rendimiento. Precio Oficial DS27 y Diferencia % solo aparecen donde existe codigo DS27 equivalente (ver hoja Configuracion DS27).</t>
  </si>
  <si>
    <t>CONCEPTO</t>
  </si>
  <si>
    <t>CANT. / UNIDAD</t>
  </si>
  <si>
    <t>PRECIO UNIT. / CUADRILLA ($)</t>
  </si>
  <si>
    <t>RENDIMIENTO (unid./jornada)</t>
  </si>
  <si>
    <t>SUBTOTAL UNIT. ($)</t>
  </si>
  <si>
    <t>CONSUMO TOTAL PROYECTO</t>
  </si>
  <si>
    <t>COSTO TOTAL ($)</t>
  </si>
  <si>
    <t>PRECIO OFICIAL DS27 ($)</t>
  </si>
  <si>
    <t>DIFERENCIA vs APU (%)</t>
  </si>
  <si>
    <t>PARTIDA 1 - Excavacion para fundaciones  |  Unidad: m3</t>
  </si>
  <si>
    <t>Sin materiales asociados a esta partida</t>
  </si>
  <si>
    <t>Subtotal Materiales</t>
  </si>
  <si>
    <t>Mano de obra (cuadrilla)</t>
  </si>
  <si>
    <t>jornada</t>
  </si>
  <si>
    <t>-</t>
  </si>
  <si>
    <t>Subtotal Mano de Obra</t>
  </si>
  <si>
    <t>Retroexcavadora</t>
  </si>
  <si>
    <t>dia</t>
  </si>
  <si>
    <t>Herramienta menor / equipo manual (3% de MO)</t>
  </si>
  <si>
    <t>Subtotal Equipos</t>
  </si>
  <si>
    <t>PRECIO UNITARIO TOTAL ($/m3)</t>
  </si>
  <si>
    <t>PARTIDA 2 - Relleno y compactacion con material del lugar  |  Unidad: m3</t>
  </si>
  <si>
    <t>Material de relleno (emprestito)</t>
  </si>
  <si>
    <t>Placa compactadora</t>
  </si>
  <si>
    <t>PARTIDA 3 - Emplantillado de hormigon pobre H-5  |  Unidad: m3</t>
  </si>
  <si>
    <t>Cemento (saco 25kg)</t>
  </si>
  <si>
    <t>saco</t>
  </si>
  <si>
    <t>Arena</t>
  </si>
  <si>
    <t>Gravilla</t>
  </si>
  <si>
    <t>Betonera</t>
  </si>
  <si>
    <t>PARTIDA 4 - Fundaciones corridas de hormigon armado H-25  |  Unidad: m3</t>
  </si>
  <si>
    <t>Vibrador de inmersion</t>
  </si>
  <si>
    <t>N/D</t>
  </si>
  <si>
    <t>PARTIDA 5 - Sobrecimiento de hormigon armado H-25  |  Unidad: m3</t>
  </si>
  <si>
    <t>PARTIDA 6 - Radier de hormigon H-25, e=10 cm  |  Unidad: m2</t>
  </si>
  <si>
    <t>Malla ACMA C-92</t>
  </si>
  <si>
    <t>Regla vibratoria</t>
  </si>
  <si>
    <t>PRECIO UNITARIO TOTAL ($/m2)</t>
  </si>
  <si>
    <t>PARTIDA 7 - Pilares de hormigon armado H-30  |  Unidad: m3</t>
  </si>
  <si>
    <t>PARTIDA 8 - Vigas de hormigon armado H-30  |  Unidad: m3</t>
  </si>
  <si>
    <t>PARTIDA 9 - Losa de hormigon armado de entrepiso  |  Unidad: m2</t>
  </si>
  <si>
    <t>Bomba pluma</t>
  </si>
  <si>
    <t>PARTIDA 10 - Acero de refuerzo A63-42H  |  Unidad: kg</t>
  </si>
  <si>
    <t>Alambre negro N16</t>
  </si>
  <si>
    <t>PRECIO UNITARIO TOTAL ($/kg)</t>
  </si>
  <si>
    <t>PARTIDA 11 - Moldaje para obra gruesa  |  Unidad: m2</t>
  </si>
  <si>
    <t>Madera de moldaje (pino bruto)</t>
  </si>
  <si>
    <t>Clavos y desmoldante</t>
  </si>
  <si>
    <t>gl</t>
  </si>
  <si>
    <t>Andamio tubular</t>
  </si>
  <si>
    <t>MANO DE OBRA Y EQUIPOS - ESTRUCTURAS</t>
  </si>
  <si>
    <t>Costo unitario calculado automaticamente: Subtotal Mano de Obra + Subtotal Equipos de la hoja APU.</t>
  </si>
  <si>
    <t>COSTO UNIT. MO+EQUIPOS ($)</t>
  </si>
  <si>
    <t>PARCIAL MO+EQUIPOS ($)</t>
  </si>
  <si>
    <t>TOTAL MANO DE OBRA Y EQUIPOS - ESTRUCTURAS</t>
  </si>
  <si>
    <t>MATERIALES - ESTRUCTURAS</t>
  </si>
  <si>
    <t>Precio unitario Materiales calculado automaticamente desde la hoja APU de esta especialidad.</t>
  </si>
  <si>
    <t>PRECIO UNIT. MAT. ($)</t>
  </si>
  <si>
    <t>PARCIAL MAT. ($)</t>
  </si>
  <si>
    <t>TOTAL MATERIALES - ESTRUCTURAS</t>
  </si>
  <si>
    <t>METRADO - ARQUITECTURA</t>
  </si>
  <si>
    <t>Tabiqueria metalcon 90 mm</t>
  </si>
  <si>
    <t>Revestimiento interior yeso-carton</t>
  </si>
  <si>
    <t>Cielo falso de yeso-carton</t>
  </si>
  <si>
    <t>Piso ceramico</t>
  </si>
  <si>
    <t>Piso flotante</t>
  </si>
  <si>
    <t>Pintura interior latex, 2 manos</t>
  </si>
  <si>
    <t>Pintura exterior</t>
  </si>
  <si>
    <t>Puertas interiores con marco y cerradura</t>
  </si>
  <si>
    <t>un</t>
  </si>
  <si>
    <t>Ventanas termopanel PVC</t>
  </si>
  <si>
    <t>Cubierta zinc / teja asfaltica</t>
  </si>
  <si>
    <t>Impermeabilizacion de cubierta</t>
  </si>
  <si>
    <t>ANALISIS DE PRECIOS UNITARIOS (APU) - ARQUITECTURA</t>
  </si>
  <si>
    <t>PARTIDA 1 - Tabiqueria metalcon 90 mm  |  Unidad: m2</t>
  </si>
  <si>
    <t>Perfil metalcon 90mm</t>
  </si>
  <si>
    <t>m</t>
  </si>
  <si>
    <t>Placa OSB base</t>
  </si>
  <si>
    <t>PARTIDA 2 - Revestimiento interior yeso-carton  |  Unidad: m2</t>
  </si>
  <si>
    <t>Placa yeso-carton 15mm</t>
  </si>
  <si>
    <t>Fijaciones y masilla</t>
  </si>
  <si>
    <t>PARTIDA 3 - Cielo falso de yeso-carton  |  Unidad: m2</t>
  </si>
  <si>
    <t>Placa yeso-carton 10mm</t>
  </si>
  <si>
    <t>Perfileria y fijaciones</t>
  </si>
  <si>
    <t>PARTIDA 4 - Piso ceramico  |  Unidad: m2</t>
  </si>
  <si>
    <t>Ceramico 45x45</t>
  </si>
  <si>
    <t>Mortero adhesivo y frague</t>
  </si>
  <si>
    <t>PARTIDA 5 - Piso flotante  |  Unidad: m2</t>
  </si>
  <si>
    <t>Piso flotante laminado</t>
  </si>
  <si>
    <t>Fieltro / manta base</t>
  </si>
  <si>
    <t>PARTIDA 6 - Pintura interior latex, 2 manos  |  Unidad: m2</t>
  </si>
  <si>
    <t>Pintura latex interior</t>
  </si>
  <si>
    <t>lt</t>
  </si>
  <si>
    <t>Sellador / base</t>
  </si>
  <si>
    <t>PARTIDA 7 - Pintura exterior  |  Unidad: m2</t>
  </si>
  <si>
    <t>Pintura exterior acrilica</t>
  </si>
  <si>
    <t>Sellador exterior</t>
  </si>
  <si>
    <t>PARTIDA 8 - Puertas interiores con marco y cerradura  |  Unidad: un</t>
  </si>
  <si>
    <t>Puerta placa + marco</t>
  </si>
  <si>
    <t>Cerradura y bisagras</t>
  </si>
  <si>
    <t>jgo</t>
  </si>
  <si>
    <t>PRECIO UNITARIO TOTAL ($/un)</t>
  </si>
  <si>
    <t>PARTIDA 9 - Ventanas termopanel PVC  |  Unidad: m2</t>
  </si>
  <si>
    <t>Ventana PVC termopanel</t>
  </si>
  <si>
    <t>Sellos y anclajes</t>
  </si>
  <si>
    <t>PARTIDA 10 - Cubierta zinc / teja asfaltica  |  Unidad: m2</t>
  </si>
  <si>
    <t>Plancha zinc acanalado</t>
  </si>
  <si>
    <t>Fijaciones y cumbrera</t>
  </si>
  <si>
    <t>Grua pluma pequena</t>
  </si>
  <si>
    <t>PARTIDA 11 - Impermeabilizacion de cubierta  |  Unidad: m2</t>
  </si>
  <si>
    <t>Membrana asfaltica</t>
  </si>
  <si>
    <t>Imprimante asfaltico</t>
  </si>
  <si>
    <t>MANO DE OBRA Y EQUIPOS - ARQUITECTURA</t>
  </si>
  <si>
    <t>TOTAL MANO DE OBRA Y EQUIPOS - ARQUITECTURA</t>
  </si>
  <si>
    <t>MATERIALES - ARQUITECTURA</t>
  </si>
  <si>
    <t>TOTAL MATERIALES - ARQUITECTURA</t>
  </si>
  <si>
    <t>METRADO - INSTALACIONES SANITARIAS</t>
  </si>
  <si>
    <t>Red de agua potable PPR D20mm</t>
  </si>
  <si>
    <t>Red de alcantarillado PVC D110mm</t>
  </si>
  <si>
    <t>WC completo con estanque</t>
  </si>
  <si>
    <t>Lavamanos con pedestal y griferia</t>
  </si>
  <si>
    <t>Tina / receptaculo de ducha</t>
  </si>
  <si>
    <t>Griferia lavaplatos</t>
  </si>
  <si>
    <t>Camara de inspeccion domiciliaria</t>
  </si>
  <si>
    <t>Calefon / termo electrico</t>
  </si>
  <si>
    <t>ANALISIS DE PRECIOS UNITARIOS (APU) - INSTALACIONES SANITARIAS</t>
  </si>
  <si>
    <t>PARTIDA 1 - Red de agua potable PPR D20mm  |  Unidad: m</t>
  </si>
  <si>
    <t>Tuberia PPR D20mm</t>
  </si>
  <si>
    <t>Fittings y soldadura</t>
  </si>
  <si>
    <t>PRECIO UNITARIO TOTAL ($/m)</t>
  </si>
  <si>
    <t>PARTIDA 2 - Red de alcantarillado PVC D110mm  |  Unidad: m</t>
  </si>
  <si>
    <t>Tuberia PVC sanitaria D110mm</t>
  </si>
  <si>
    <t>Uniones y pegamento</t>
  </si>
  <si>
    <t>Retroexcavadora pequena</t>
  </si>
  <si>
    <t>PARTIDA 3 - WC completo con estanque  |  Unidad: un</t>
  </si>
  <si>
    <t>Taza WC con estanque</t>
  </si>
  <si>
    <t>Flexible y pernos de fijacion</t>
  </si>
  <si>
    <t>PARTIDA 4 - Lavamanos con pedestal y griferia  |  Unidad: un</t>
  </si>
  <si>
    <t>Lavamanos con pedestal</t>
  </si>
  <si>
    <t>Griferia monomando</t>
  </si>
  <si>
    <t>PARTIDA 5 - Tina / receptaculo de ducha  |  Unidad: un</t>
  </si>
  <si>
    <t>Receptaculo de ducha</t>
  </si>
  <si>
    <t>Griferia ducha y accesorios</t>
  </si>
  <si>
    <t>PARTIDA 6 - Griferia lavaplatos  |  Unidad: un</t>
  </si>
  <si>
    <t>Sifon y conexiones</t>
  </si>
  <si>
    <t>PARTIDA 7 - Camara de inspeccion domiciliaria  |  Unidad: un</t>
  </si>
  <si>
    <t>Camara de inspeccion prefabricada</t>
  </si>
  <si>
    <t>Tapa y sello</t>
  </si>
  <si>
    <t>PARTIDA 8 - Calefon / termo electrico  |  Unidad: un</t>
  </si>
  <si>
    <t>Calefon a gas 10L</t>
  </si>
  <si>
    <t>Kit de instalacion</t>
  </si>
  <si>
    <t>MANO DE OBRA Y EQUIPOS - INSTALACIONES SANITARIAS</t>
  </si>
  <si>
    <t>TOTAL MANO DE OBRA Y EQUIPOS - INSTALACIONES SANITARIAS</t>
  </si>
  <si>
    <t>MATERIALES - INSTALACIONES SANITARIAS</t>
  </si>
  <si>
    <t>TOTAL MATERIALES - INSTALACIONES SANITARIAS</t>
  </si>
  <si>
    <t>METRADO - INSTALACIONES ELECTRICAS</t>
  </si>
  <si>
    <t>Tablero general con protecciones diferenciales</t>
  </si>
  <si>
    <t>Circuito de alumbrado (punto)</t>
  </si>
  <si>
    <t>pto</t>
  </si>
  <si>
    <t>Circuito de enchufes (punto)</t>
  </si>
  <si>
    <t>Canalizacion PVC / conduit empotrada</t>
  </si>
  <si>
    <t>Cableado THHN 2.5-4 mm2</t>
  </si>
  <si>
    <t>Puesta a tierra</t>
  </si>
  <si>
    <t>Artefactos de iluminacion LED</t>
  </si>
  <si>
    <t>Empalme monofasico normalizado</t>
  </si>
  <si>
    <t>ANALISIS DE PRECIOS UNITARIOS (APU) - INSTALACIONES ELECTRICAS</t>
  </si>
  <si>
    <t>PARTIDA 1 - Tablero general con protecciones diferenciales  |  Unidad: un</t>
  </si>
  <si>
    <t>Tablero general 12 circuitos</t>
  </si>
  <si>
    <t>Protecciones diferenciales/automaticas</t>
  </si>
  <si>
    <t>PARTIDA 2 - Circuito de alumbrado (punto)  |  Unidad: pto</t>
  </si>
  <si>
    <t>Cable THHN 1.5mm2</t>
  </si>
  <si>
    <t>Caja y accesorios</t>
  </si>
  <si>
    <t>PRECIO UNITARIO TOTAL ($/pto)</t>
  </si>
  <si>
    <t>PARTIDA 3 - Circuito de enchufes (punto)  |  Unidad: pto</t>
  </si>
  <si>
    <t>Cable THHN 2.5mm2</t>
  </si>
  <si>
    <t>Enchufe y caja</t>
  </si>
  <si>
    <t>PARTIDA 4 - Canalizacion PVC / conduit empotrada  |  Unidad: m</t>
  </si>
  <si>
    <t>Tuberia conduit PVC 20mm</t>
  </si>
  <si>
    <t>Conectores y fijaciones</t>
  </si>
  <si>
    <t>PARTIDA 5 - Cableado THHN 2.5-4 mm2  |  Unidad: m</t>
  </si>
  <si>
    <t>Cable THHN 2.5-4mm2</t>
  </si>
  <si>
    <t>PARTIDA 6 - Puesta a tierra  |  Unidad: un</t>
  </si>
  <si>
    <t>Jabalina de cobre + conductor</t>
  </si>
  <si>
    <t>Caja de registro tierra</t>
  </si>
  <si>
    <t>PARTIDA 7 - Artefactos de iluminacion LED  |  Unidad: un</t>
  </si>
  <si>
    <t>Artefacto LED (plafon/spot)</t>
  </si>
  <si>
    <t>PARTIDA 8 - Empalme monofasico normalizado  |  Unidad: un</t>
  </si>
  <si>
    <t>Caja de empalme normalizada</t>
  </si>
  <si>
    <t>Medidor y accesorios</t>
  </si>
  <si>
    <t>MANO DE OBRA Y EQUIPOS - INSTALACIONES ELECTRICAS</t>
  </si>
  <si>
    <t>TOTAL MANO DE OBRA Y EQUIPOS - INSTALACIONES ELECTRICAS</t>
  </si>
  <si>
    <t>MATERIALES - INSTALACIONES ELECTRICAS</t>
  </si>
  <si>
    <t>TOTAL MATERIALES - INSTALACIONES ELECTRICAS</t>
  </si>
  <si>
    <t>PRECIOS REFERENCIALES DS27 - NUBLE</t>
  </si>
  <si>
    <t>Fuente: Tabla de Precios Referenciales DS27 (Programa de Mejoramiento de Viviendas y Barrios), MINVU/SERVIU. Precio ($) = Precio Ref. (UF) x Valor UF actual, definido en la hoja Configuracion DS27.</t>
  </si>
  <si>
    <t>ESPECIALIDAD</t>
  </si>
  <si>
    <t>PARTIDA (referencia)</t>
  </si>
  <si>
    <t>CODIGO DS27</t>
  </si>
  <si>
    <t>DESCRIPCION OFICIAL DS27</t>
  </si>
  <si>
    <t>PRECIO REF. (UF)</t>
  </si>
  <si>
    <t>PRECIO REF. ($)</t>
  </si>
  <si>
    <t>C 01 03 06 90007</t>
  </si>
  <si>
    <t>Excavacion fundaciones manual</t>
  </si>
  <si>
    <t>B 05 04 00 90000</t>
  </si>
  <si>
    <t>Relleno con material de obra</t>
  </si>
  <si>
    <t>C 02 01 00 90013</t>
  </si>
  <si>
    <t>Emplantillado</t>
  </si>
  <si>
    <t>C 04 03 02 90020</t>
  </si>
  <si>
    <t>Radier de hormigon 10 cm</t>
  </si>
  <si>
    <t>C 03 04 00 090022</t>
  </si>
  <si>
    <t>Fierro 10 mm (referencial)</t>
  </si>
  <si>
    <t>C 06 04 01 90023</t>
  </si>
  <si>
    <t>Moldaje losa, 3 usos (referencial)</t>
  </si>
  <si>
    <t>C 05 04 02 090015</t>
  </si>
  <si>
    <t>Perfiles galvanizados serie 90 0,85mm (referencial)</t>
  </si>
  <si>
    <t>D 04 06 12 90016</t>
  </si>
  <si>
    <t>Revestimiento yeso carton 10mm (referencial)</t>
  </si>
  <si>
    <t>D 05 05 01 90007</t>
  </si>
  <si>
    <t>Ceramica piso 33x33 cm (referencial)</t>
  </si>
  <si>
    <t>D 05 09 00 90001</t>
  </si>
  <si>
    <t>Piso flotante 8mm sistema click</t>
  </si>
  <si>
    <t>D 17 07 00 90001</t>
  </si>
  <si>
    <t>Pintura latex 2 manos</t>
  </si>
  <si>
    <t>D 07 17 02 090004</t>
  </si>
  <si>
    <t>Puerta 80x200 tipo placarol</t>
  </si>
  <si>
    <t>D 09 02 00 90035</t>
  </si>
  <si>
    <t>Ventana termopanel 100x100 (referencial)</t>
  </si>
  <si>
    <t>C 11 02 02 90009</t>
  </si>
  <si>
    <t>Cubierta zinc alum onda estandar 0,35mm</t>
  </si>
  <si>
    <t>E 01 01 04 90001</t>
  </si>
  <si>
    <t>Tuberia PPR PN16 20mm</t>
  </si>
  <si>
    <t>E 05 01 01 90003</t>
  </si>
  <si>
    <t>Tuberia PVC sanitario 110mm</t>
  </si>
  <si>
    <t>E 07 02 01 90000</t>
  </si>
  <si>
    <t>WC con estanque</t>
  </si>
  <si>
    <t>E 07 01 01 90003</t>
  </si>
  <si>
    <t>Lavamanos con pedestal (referencial, sin griferia)</t>
  </si>
  <si>
    <t>E 07 04 01 90000</t>
  </si>
  <si>
    <t>Receptaculo ducha enlozado 80x80</t>
  </si>
  <si>
    <t>E 07 05 02 90000</t>
  </si>
  <si>
    <t>Combinacion lavaplatos</t>
  </si>
  <si>
    <t>E 05 04 00 90000</t>
  </si>
  <si>
    <t>Camara de inspeccion</t>
  </si>
  <si>
    <t>E 02 09 01 90002</t>
  </si>
  <si>
    <t>Calefont 10 lt</t>
  </si>
  <si>
    <t>E 16 04 01 90002</t>
  </si>
  <si>
    <t>Centro de alumbrado</t>
  </si>
  <si>
    <t>E 16 04 01 90000</t>
  </si>
  <si>
    <t>Centro de energia electrica, enchufe hembra embutido</t>
  </si>
  <si>
    <t>E 16 09 00 90002</t>
  </si>
  <si>
    <t>Barra Copperweld (puesta a tierra)</t>
  </si>
  <si>
    <t>Partidas marcadas (referencial) usan el codigo DS27 mas cercano cuando no existe una coincidencia exacta con la partida modelada (p.ej. diametro de fierro, tipo de perfil o tamano de ventana).</t>
  </si>
  <si>
    <t>PRECIOS REFERENCIALES DS27 - VALPARAISO</t>
  </si>
  <si>
    <t>PRECIOS REFERENCIALES DS27 - REGION METROPOLITANA</t>
  </si>
  <si>
    <t>PRECIOS REFERENCIALES DS27 - ARAUCANIA</t>
  </si>
  <si>
    <t>LISTA DE INSUMOS (COMPRA AUTOMATIZADA)</t>
  </si>
  <si>
    <t>Cantidades y costos se recalculan solos al cambiar metrados o precios en las hojas APU.</t>
  </si>
  <si>
    <t>INSUMO</t>
  </si>
  <si>
    <t>CANTIDAD TOTAL REQUERIDA</t>
  </si>
  <si>
    <t>COSTO TOTAL ESTIMADO ($)</t>
  </si>
  <si>
    <t>COSTO TOTAL DE MATERIALES (SEGUN LISTA)</t>
  </si>
  <si>
    <t>Este total deberia acercarse al total de Materiales de la Hoja Resumen; pequenas diferencias son normales por redondeo de cantidades a comprar.</t>
  </si>
  <si>
    <t>Araucania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</si>
</sst>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"/>
    <numFmt numFmtId="165" formatCode="0.0"/>
    <numFmt numFmtId="166" formatCode="\$#,##0.00"/>
    <numFmt numFmtId="167" formatCode="0.0000"/>
  </numFmts>
  <fonts count="15" x14ac:knownFonts="1">
    <font>
      <sz val="11"/>
      <color theme="1"/>
      <name val="Calibri"/>
      <family val="2"/>
      <charset val="1"/>
    </font>
    <font>
      <sz val="9"/>
      <color rgb="FF1E293B"/>
      <name val="Arial"/>
      <charset val="1"/>
    </font>
    <font>
      <b/>
      <sz val="18"/>
      <color rgb="FF102A43"/>
      <name val="Arial"/>
      <charset val="1"/>
    </font>
    <font>
      <b/>
      <sz val="10"/>
      <color rgb="FF102A43"/>
      <name val="Arial"/>
      <charset val="1"/>
    </font>
    <font>
      <i/>
      <sz val="10"/>
      <color rgb="FF0F766E"/>
      <name val="Arial"/>
      <charset val="1"/>
    </font>
    <font>
      <b/>
      <sz val="9"/>
      <color rgb="FFFFFFFF"/>
      <name val="Arial"/>
      <charset val="1"/>
    </font>
    <font>
      <b/>
      <sz val="14"/>
      <color rgb="FFFFFFFF"/>
      <name val="Arial"/>
      <charset val="1"/>
    </font>
    <font>
      <b/>
      <sz val="9"/>
      <color rgb="FF1E293B"/>
      <name val="Arial"/>
      <charset val="1"/>
    </font>
    <font>
      <b/>
      <sz val="9"/>
      <color rgb="FF102A43"/>
      <name val="Arial"/>
      <charset val="1"/>
    </font>
    <font>
      <b/>
      <sz val="10"/>
      <color rgb="FFFFFFFF"/>
      <name val="Arial"/>
      <charset val="1"/>
    </font>
    <font>
      <b/>
      <sz val="12"/>
      <color rgb="FF102A43"/>
      <name val="Arial"/>
      <charset val="1"/>
    </font>
    <font>
      <i/>
      <sz val="8"/>
      <color rgb="FF64748B"/>
      <name val="Arial"/>
      <charset val="1"/>
    </font>
    <font>
      <b/>
      <sz val="11"/>
      <color rgb="FFFFFFFF"/>
      <name val="Arial"/>
      <charset val="1"/>
    </font>
    <font>
      <b/>
      <sz val="12"/>
      <color rgb="FFFFFFFF"/>
      <name val="Arial"/>
      <charset val="1"/>
    </font>
    <font>
      <i/>
      <sz val="8"/>
      <color rgb="FF102A43"/>
      <name val="Arial"/>
      <charset val="1"/>
    </font>
  </fonts>
  <fills count="8">
    <fill>
      <patternFill patternType="none"/>
    </fill>
    <fill>
      <patternFill patternType="gray125"/>
    </fill>
    <fill>
      <patternFill patternType="solid">
        <fgColor rgb="FFF59E0B"/>
        <bgColor rgb="FFFFCC00"/>
      </patternFill>
    </fill>
    <fill>
      <patternFill patternType="solid">
        <fgColor rgb="FF102A43"/>
        <bgColor rgb="FF1E293B"/>
      </patternFill>
    </fill>
    <fill>
      <patternFill patternType="solid">
        <fgColor rgb="FF0F766E"/>
        <bgColor rgb="FF008080"/>
      </patternFill>
    </fill>
    <fill>
      <patternFill patternType="solid">
        <fgColor rgb="FFFEF3C7"/>
        <bgColor rgb="FFFFFF99"/>
      </patternFill>
    </fill>
    <fill>
      <patternFill patternType="solid">
        <fgColor rgb="FFFFFFFF"/>
        <bgColor rgb="FFF1F5F9"/>
      </patternFill>
    </fill>
    <fill>
      <patternFill patternType="solid">
        <fgColor rgb="FFF1F5F9"/>
        <bgColor rgb="FFFFFFFF"/>
      </patternFill>
    </fill>
  </fills>
  <borders count="3">
    <border>
      <left/>
      <right/>
      <top/>
      <bottom/>
      <diagonal/>
    </border>
    <border>
      <left style="thin">
        <color rgb="FFCBD5E1"/>
      </left>
      <right/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8" fillId="2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3" fillId="4" borderId="0" xfId="0" applyFont="1" applyFill="1" applyAlignment="1">
      <alignment horizontal="left" vertical="center" indent="1"/>
    </xf>
    <xf numFmtId="0" fontId="12" fillId="3" borderId="0" xfId="0" applyFont="1" applyFill="1" applyAlignment="1">
      <alignment horizontal="left" vertical="center" indent="1"/>
    </xf>
    <xf numFmtId="0" fontId="11" fillId="0" borderId="0" xfId="0" applyFont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/>
    </xf>
    <xf numFmtId="0" fontId="9" fillId="3" borderId="0" xfId="0" applyFont="1" applyFill="1" applyAlignment="1">
      <alignment horizontal="left" vertical="center" indent="1"/>
    </xf>
    <xf numFmtId="0" fontId="8" fillId="2" borderId="1" xfId="0" applyFont="1" applyFill="1" applyBorder="1" applyAlignment="1">
      <alignment horizontal="right" vertical="center"/>
    </xf>
    <xf numFmtId="0" fontId="1" fillId="5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4" borderId="0" xfId="0" applyFont="1" applyFill="1" applyAlignment="1">
      <alignment horizontal="left" vertical="center" indent="1"/>
    </xf>
    <xf numFmtId="0" fontId="5" fillId="3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left" vertical="center"/>
    </xf>
    <xf numFmtId="164" fontId="1" fillId="6" borderId="2" xfId="0" applyNumberFormat="1" applyFont="1" applyFill="1" applyBorder="1" applyAlignment="1">
      <alignment horizontal="right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left" vertical="center"/>
    </xf>
    <xf numFmtId="164" fontId="1" fillId="7" borderId="2" xfId="0" applyNumberFormat="1" applyFont="1" applyFill="1" applyBorder="1" applyAlignment="1">
      <alignment horizontal="right" vertical="center"/>
    </xf>
    <xf numFmtId="164" fontId="8" fillId="2" borderId="2" xfId="0" applyNumberFormat="1" applyFont="1" applyFill="1" applyBorder="1" applyAlignment="1">
      <alignment horizontal="right" vertical="center"/>
    </xf>
    <xf numFmtId="9" fontId="1" fillId="5" borderId="2" xfId="0" applyNumberFormat="1" applyFont="1" applyFill="1" applyBorder="1" applyAlignment="1">
      <alignment horizontal="right" vertical="center"/>
    </xf>
    <xf numFmtId="164" fontId="7" fillId="0" borderId="2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164" fontId="7" fillId="7" borderId="2" xfId="0" applyNumberFormat="1" applyFont="1" applyFill="1" applyBorder="1" applyAlignment="1">
      <alignment horizontal="right" vertical="center"/>
    </xf>
    <xf numFmtId="164" fontId="10" fillId="2" borderId="2" xfId="0" applyNumberFormat="1" applyFont="1" applyFill="1" applyBorder="1" applyAlignment="1">
      <alignment horizontal="right" vertical="center"/>
    </xf>
    <xf numFmtId="165" fontId="1" fillId="0" borderId="2" xfId="0" applyNumberFormat="1" applyFont="1" applyBorder="1" applyAlignment="1">
      <alignment horizontal="right" vertical="center"/>
    </xf>
    <xf numFmtId="165" fontId="1" fillId="5" borderId="2" xfId="0" applyNumberFormat="1" applyFont="1" applyFill="1" applyBorder="1" applyAlignment="1">
      <alignment horizontal="right" vertical="center"/>
    </xf>
    <xf numFmtId="165" fontId="8" fillId="2" borderId="2" xfId="0" applyNumberFormat="1" applyFont="1" applyFill="1" applyBorder="1" applyAlignment="1">
      <alignment horizontal="right" vertical="center"/>
    </xf>
    <xf numFmtId="0" fontId="7" fillId="5" borderId="2" xfId="0" applyFont="1" applyFill="1" applyBorder="1" applyAlignment="1">
      <alignment horizontal="center" vertical="center"/>
    </xf>
    <xf numFmtId="166" fontId="7" fillId="5" borderId="2" xfId="0" applyNumberFormat="1" applyFont="1" applyFill="1" applyBorder="1" applyAlignment="1">
      <alignment horizontal="center" vertical="center"/>
    </xf>
    <xf numFmtId="4" fontId="1" fillId="5" borderId="2" xfId="0" applyNumberFormat="1" applyFont="1" applyFill="1" applyBorder="1" applyAlignment="1">
      <alignment horizontal="right" vertical="center"/>
    </xf>
    <xf numFmtId="0" fontId="11" fillId="6" borderId="2" xfId="0" applyFont="1" applyFill="1" applyBorder="1" applyAlignment="1">
      <alignment horizontal="left" vertical="center"/>
    </xf>
    <xf numFmtId="166" fontId="7" fillId="7" borderId="2" xfId="0" applyNumberFormat="1" applyFont="1" applyFill="1" applyBorder="1" applyAlignment="1">
      <alignment horizontal="right" vertical="center"/>
    </xf>
    <xf numFmtId="164" fontId="1" fillId="5" borderId="2" xfId="0" applyNumberFormat="1" applyFont="1" applyFill="1" applyBorder="1" applyAlignment="1">
      <alignment horizontal="right" vertical="center"/>
    </xf>
    <xf numFmtId="166" fontId="1" fillId="6" borderId="2" xfId="0" applyNumberFormat="1" applyFont="1" applyFill="1" applyBorder="1" applyAlignment="1">
      <alignment horizontal="right" vertical="center"/>
    </xf>
    <xf numFmtId="166" fontId="8" fillId="2" borderId="2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left" vertical="center"/>
    </xf>
    <xf numFmtId="9" fontId="8" fillId="2" borderId="2" xfId="0" applyNumberFormat="1" applyFont="1" applyFill="1" applyBorder="1" applyAlignment="1">
      <alignment horizontal="right" vertical="center"/>
    </xf>
    <xf numFmtId="4" fontId="1" fillId="6" borderId="2" xfId="0" applyNumberFormat="1" applyFont="1" applyFill="1" applyBorder="1" applyAlignment="1">
      <alignment horizontal="right" vertical="center"/>
    </xf>
    <xf numFmtId="0" fontId="14" fillId="2" borderId="2" xfId="0" applyFont="1" applyFill="1" applyBorder="1" applyAlignment="1">
      <alignment horizontal="center" vertical="center"/>
    </xf>
    <xf numFmtId="4" fontId="1" fillId="7" borderId="2" xfId="0" applyNumberFormat="1" applyFont="1" applyFill="1" applyBorder="1" applyAlignment="1">
      <alignment horizontal="right" vertical="center"/>
    </xf>
    <xf numFmtId="166" fontId="1" fillId="7" borderId="2" xfId="0" applyNumberFormat="1" applyFont="1" applyFill="1" applyBorder="1" applyAlignment="1">
      <alignment horizontal="right" vertical="center"/>
    </xf>
    <xf numFmtId="167" fontId="1" fillId="6" borderId="2" xfId="0" applyNumberFormat="1" applyFont="1" applyFill="1" applyBorder="1" applyAlignment="1">
      <alignment horizontal="right" vertical="center"/>
    </xf>
    <xf numFmtId="167" fontId="1" fillId="7" borderId="2" xfId="0" applyNumberFormat="1" applyFont="1" applyFill="1" applyBorder="1" applyAlignment="1">
      <alignment horizontal="right" vertical="center"/>
    </xf>
    <xf numFmtId="0" fontId="7" fillId="7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808080"/>
      <rgbColor rgb="FF9999FF"/>
      <rgbColor rgb="FF993366"/>
      <rgbColor rgb="FFFEF3C7"/>
      <rgbColor rgb="FFF1F5F9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59E0B"/>
      <rgbColor rgb="FFFF6600"/>
      <rgbColor rgb="FF64748B"/>
      <rgbColor rgb="FF969696"/>
      <rgbColor rgb="FF102A43"/>
      <rgbColor rgb="FF339966"/>
      <rgbColor rgb="FF003300"/>
      <rgbColor rgb="FF333300"/>
      <rgbColor rgb="FF993300"/>
      <rgbColor rgb="FF993366"/>
      <rgbColor rgb="FF333399"/>
      <rgbColor rgb="FF1E293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952500</xdr:colOff>
      <xdr:row>5</xdr:row>
      <xdr:rowOff>99060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952500" cy="1074420"/>
        </a:xfrm>
        <a:prstGeom prst="rect">
          <a:avLst/>
        </a:prstGeom>
        <a:ln w="0"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showGridLines="0" topLeftCell="A22" zoomScaleNormal="100" workbookViewId="0">
      <selection activeCell="B4" sqref="B4"/>
    </sheetView>
  </sheetViews>
  <sheetFormatPr baseColWidth="10" defaultColWidth="8.6640625" defaultRowHeight="14.4" x14ac:dyDescent="0.3"/>
  <cols>
    <col min="1" max="1" width="14.44140625" customWidth="1"/>
    <col min="2" max="2" width="42" customWidth="1"/>
    <col min="3" max="5" width="18" customWidth="1"/>
  </cols>
  <sheetData>
    <row r="1" spans="1:5" ht="19.5" customHeight="1" x14ac:dyDescent="0.3">
      <c r="A1" s="14"/>
      <c r="B1" s="16" t="s">
        <v>0</v>
      </c>
      <c r="D1" s="13" t="s">
        <v>1</v>
      </c>
      <c r="E1" s="13"/>
    </row>
    <row r="2" spans="1:5" x14ac:dyDescent="0.3">
      <c r="A2" s="14"/>
      <c r="B2" s="17" t="s">
        <v>2</v>
      </c>
    </row>
    <row r="3" spans="1:5" x14ac:dyDescent="0.3">
      <c r="A3" s="14"/>
      <c r="B3" s="15" t="s">
        <v>3</v>
      </c>
    </row>
    <row r="4" spans="1:5" x14ac:dyDescent="0.3">
      <c r="A4" s="14"/>
    </row>
    <row r="5" spans="1:5" x14ac:dyDescent="0.3">
      <c r="A5" s="14"/>
    </row>
    <row r="6" spans="1:5" x14ac:dyDescent="0.3">
      <c r="A6" s="14"/>
    </row>
    <row r="7" spans="1:5" ht="21.75" customHeight="1" x14ac:dyDescent="0.3">
      <c r="A7" s="12" t="s">
        <v>4</v>
      </c>
      <c r="B7" s="12"/>
      <c r="C7" s="12"/>
      <c r="D7" s="12"/>
      <c r="E7" s="12"/>
    </row>
    <row r="8" spans="1:5" ht="25.5" customHeight="1" x14ac:dyDescent="0.3">
      <c r="A8" s="11" t="s">
        <v>5</v>
      </c>
      <c r="B8" s="11"/>
      <c r="C8" s="11"/>
      <c r="D8" s="11"/>
      <c r="E8" s="11"/>
    </row>
    <row r="10" spans="1:5" x14ac:dyDescent="0.3">
      <c r="A10" s="10" t="s">
        <v>6</v>
      </c>
      <c r="B10" s="10"/>
      <c r="C10" s="9" t="s">
        <v>7</v>
      </c>
      <c r="D10" s="9"/>
      <c r="E10" s="9"/>
    </row>
    <row r="11" spans="1:5" x14ac:dyDescent="0.3">
      <c r="A11" s="10" t="s">
        <v>8</v>
      </c>
      <c r="B11" s="10"/>
      <c r="C11" s="9" t="s">
        <v>9</v>
      </c>
      <c r="D11" s="9"/>
      <c r="E11" s="9"/>
    </row>
    <row r="12" spans="1:5" x14ac:dyDescent="0.3">
      <c r="A12" s="10" t="s">
        <v>10</v>
      </c>
      <c r="B12" s="10"/>
      <c r="C12" s="9" t="s">
        <v>11</v>
      </c>
      <c r="D12" s="9"/>
      <c r="E12" s="9"/>
    </row>
    <row r="13" spans="1:5" x14ac:dyDescent="0.3">
      <c r="A13" s="10" t="s">
        <v>12</v>
      </c>
      <c r="B13" s="10"/>
      <c r="C13" s="9" t="s">
        <v>13</v>
      </c>
      <c r="D13" s="9"/>
      <c r="E13" s="9"/>
    </row>
    <row r="14" spans="1:5" x14ac:dyDescent="0.3">
      <c r="A14" s="10" t="s">
        <v>14</v>
      </c>
      <c r="B14" s="10"/>
      <c r="C14" s="9" t="s">
        <v>15</v>
      </c>
      <c r="D14" s="9"/>
      <c r="E14" s="9"/>
    </row>
    <row r="16" spans="1:5" ht="30" customHeight="1" x14ac:dyDescent="0.3">
      <c r="A16" s="19" t="s">
        <v>16</v>
      </c>
      <c r="B16" s="19" t="s">
        <v>17</v>
      </c>
      <c r="C16" s="20" t="s">
        <v>18</v>
      </c>
      <c r="D16" s="20" t="s">
        <v>19</v>
      </c>
      <c r="E16" s="20" t="s">
        <v>20</v>
      </c>
    </row>
    <row r="17" spans="1:5" x14ac:dyDescent="0.3">
      <c r="A17" s="21">
        <v>1</v>
      </c>
      <c r="B17" s="22" t="s">
        <v>21</v>
      </c>
      <c r="C17" s="23">
        <f>'MO - Estructura'!F17</f>
        <v>7794442.9545454551</v>
      </c>
      <c r="D17" s="23">
        <f>'MAT - Estructura'!F17</f>
        <v>9594400</v>
      </c>
      <c r="E17" s="23">
        <f>C17+D17</f>
        <v>17388842.954545453</v>
      </c>
    </row>
    <row r="18" spans="1:5" x14ac:dyDescent="0.3">
      <c r="A18" s="24">
        <v>2</v>
      </c>
      <c r="B18" s="25" t="s">
        <v>22</v>
      </c>
      <c r="C18" s="26">
        <f>'MO - Arquitectura'!F17</f>
        <v>6566263</v>
      </c>
      <c r="D18" s="26">
        <f>'MAT - Arquitectura'!F17</f>
        <v>9765850</v>
      </c>
      <c r="E18" s="26">
        <f>C18+D18</f>
        <v>16332113</v>
      </c>
    </row>
    <row r="19" spans="1:5" x14ac:dyDescent="0.3">
      <c r="A19" s="21">
        <v>3</v>
      </c>
      <c r="B19" s="22" t="s">
        <v>23</v>
      </c>
      <c r="C19" s="23">
        <f>'MO - Inst. Sanitarias'!F14</f>
        <v>1023430</v>
      </c>
      <c r="D19" s="23">
        <f>'MAT - Inst. Sanitarias'!F14</f>
        <v>1350080</v>
      </c>
      <c r="E19" s="23">
        <f>C19+D19</f>
        <v>2373510</v>
      </c>
    </row>
    <row r="20" spans="1:5" x14ac:dyDescent="0.3">
      <c r="A20" s="24">
        <v>4</v>
      </c>
      <c r="B20" s="25" t="s">
        <v>24</v>
      </c>
      <c r="C20" s="26">
        <f>'MO - Inst. Electricas'!F14</f>
        <v>1250141.6216216215</v>
      </c>
      <c r="D20" s="26">
        <f>'MAT - Inst. Electricas'!F14</f>
        <v>1224800</v>
      </c>
      <c r="E20" s="26">
        <f>C20+D20</f>
        <v>2474941.6216216218</v>
      </c>
    </row>
    <row r="21" spans="1:5" x14ac:dyDescent="0.3">
      <c r="A21" s="8" t="s">
        <v>25</v>
      </c>
      <c r="B21" s="8"/>
      <c r="C21" s="27">
        <f>SUM(C17:C20)</f>
        <v>16634277.576167077</v>
      </c>
      <c r="D21" s="27">
        <f>SUM(D17:D20)</f>
        <v>21935130</v>
      </c>
      <c r="E21" s="27">
        <f>SUM(E17:E20)</f>
        <v>38569407.576167077</v>
      </c>
    </row>
    <row r="23" spans="1:5" ht="19.5" customHeight="1" x14ac:dyDescent="0.3">
      <c r="A23" s="7" t="s">
        <v>26</v>
      </c>
      <c r="B23" s="7"/>
      <c r="C23" s="7"/>
      <c r="D23" s="7"/>
      <c r="E23" s="7"/>
    </row>
    <row r="24" spans="1:5" x14ac:dyDescent="0.3">
      <c r="A24" s="14" t="s">
        <v>27</v>
      </c>
      <c r="B24" s="14"/>
      <c r="C24" s="14"/>
      <c r="E24" s="28">
        <v>0.1</v>
      </c>
    </row>
    <row r="25" spans="1:5" x14ac:dyDescent="0.3">
      <c r="A25" s="14" t="s">
        <v>28</v>
      </c>
      <c r="B25" s="14"/>
      <c r="C25" s="14"/>
      <c r="E25" s="28">
        <v>0.1</v>
      </c>
    </row>
    <row r="27" spans="1:5" x14ac:dyDescent="0.3">
      <c r="A27" s="10" t="s">
        <v>29</v>
      </c>
      <c r="B27" s="10"/>
      <c r="C27" s="10"/>
      <c r="E27" s="29">
        <f>E21</f>
        <v>38569407.576167077</v>
      </c>
    </row>
    <row r="28" spans="1:5" x14ac:dyDescent="0.3">
      <c r="A28" s="14" t="s">
        <v>30</v>
      </c>
      <c r="B28" s="14"/>
      <c r="C28" s="14"/>
      <c r="E28" s="30">
        <f>E27*E24</f>
        <v>3856940.7576167081</v>
      </c>
    </row>
    <row r="29" spans="1:5" x14ac:dyDescent="0.3">
      <c r="A29" s="14" t="s">
        <v>31</v>
      </c>
      <c r="B29" s="14"/>
      <c r="C29" s="14"/>
      <c r="E29" s="30">
        <f>E27*E25</f>
        <v>3856940.7576167081</v>
      </c>
    </row>
    <row r="30" spans="1:5" x14ac:dyDescent="0.3">
      <c r="A30" s="10" t="s">
        <v>32</v>
      </c>
      <c r="B30" s="10"/>
      <c r="C30" s="10"/>
      <c r="E30" s="31">
        <f>E27+E28+E29</f>
        <v>46283289.091400489</v>
      </c>
    </row>
    <row r="31" spans="1:5" x14ac:dyDescent="0.3">
      <c r="A31" s="14" t="s">
        <v>33</v>
      </c>
      <c r="B31" s="14"/>
      <c r="C31" s="14"/>
      <c r="E31" s="30">
        <f>E30*0.19</f>
        <v>8793824.9273660928</v>
      </c>
    </row>
    <row r="32" spans="1:5" ht="15.6" x14ac:dyDescent="0.3">
      <c r="A32" s="6" t="s">
        <v>34</v>
      </c>
      <c r="B32" s="6"/>
      <c r="C32" s="6"/>
      <c r="E32" s="32">
        <f>E30+E31</f>
        <v>55077114.018766582</v>
      </c>
    </row>
    <row r="34" spans="1:5" x14ac:dyDescent="0.3">
      <c r="A34" s="14" t="s">
        <v>35</v>
      </c>
      <c r="B34" s="14"/>
      <c r="C34" s="14"/>
      <c r="E34" s="33">
        <f>'Cuadro de Areas'!C15</f>
        <v>109</v>
      </c>
    </row>
    <row r="35" spans="1:5" x14ac:dyDescent="0.3">
      <c r="A35" s="10" t="s">
        <v>36</v>
      </c>
      <c r="B35" s="10"/>
      <c r="C35" s="10"/>
      <c r="E35" s="29">
        <f>IFERROR(E32/E34,0)</f>
        <v>505294.62402538146</v>
      </c>
    </row>
    <row r="37" spans="1:5" ht="31.5" customHeight="1" x14ac:dyDescent="0.3">
      <c r="A37" s="5" t="s">
        <v>37</v>
      </c>
      <c r="B37" s="5"/>
      <c r="C37" s="5"/>
      <c r="D37" s="5"/>
      <c r="E37" s="5"/>
    </row>
  </sheetData>
  <mergeCells count="27">
    <mergeCell ref="A31:C31"/>
    <mergeCell ref="A32:C32"/>
    <mergeCell ref="A34:C34"/>
    <mergeCell ref="A35:C35"/>
    <mergeCell ref="A37:E37"/>
    <mergeCell ref="A25:C25"/>
    <mergeCell ref="A27:C27"/>
    <mergeCell ref="A28:C28"/>
    <mergeCell ref="A29:C29"/>
    <mergeCell ref="A30:C30"/>
    <mergeCell ref="A14:B14"/>
    <mergeCell ref="C14:E14"/>
    <mergeCell ref="A21:B21"/>
    <mergeCell ref="A23:E23"/>
    <mergeCell ref="A24:C24"/>
    <mergeCell ref="A11:B11"/>
    <mergeCell ref="C11:E11"/>
    <mergeCell ref="A12:B12"/>
    <mergeCell ref="C12:E12"/>
    <mergeCell ref="A13:B13"/>
    <mergeCell ref="C13:E13"/>
    <mergeCell ref="A1:A6"/>
    <mergeCell ref="D1:E1"/>
    <mergeCell ref="A7:E7"/>
    <mergeCell ref="A8:E8"/>
    <mergeCell ref="A10:B10"/>
    <mergeCell ref="C10:E10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showGridLines="0" zoomScaleNormal="100" workbookViewId="0">
      <selection sqref="A1:C1"/>
    </sheetView>
  </sheetViews>
  <sheetFormatPr baseColWidth="10" defaultColWidth="8.6640625" defaultRowHeight="14.4" x14ac:dyDescent="0.3"/>
  <cols>
    <col min="1" max="1" width="18" customWidth="1"/>
    <col min="2" max="2" width="30" customWidth="1"/>
    <col min="3" max="3" width="18" customWidth="1"/>
  </cols>
  <sheetData>
    <row r="1" spans="1:3" ht="21.75" customHeight="1" x14ac:dyDescent="0.3">
      <c r="A1" s="4" t="s">
        <v>38</v>
      </c>
      <c r="B1" s="4"/>
      <c r="C1" s="4"/>
    </row>
    <row r="2" spans="1:3" ht="21.75" customHeight="1" x14ac:dyDescent="0.3">
      <c r="A2" s="3" t="s">
        <v>39</v>
      </c>
      <c r="B2" s="3"/>
      <c r="C2" s="3"/>
    </row>
    <row r="4" spans="1:3" ht="19.5" customHeight="1" x14ac:dyDescent="0.3">
      <c r="A4" s="19" t="s">
        <v>40</v>
      </c>
      <c r="B4" s="19" t="s">
        <v>41</v>
      </c>
      <c r="C4" s="19" t="s">
        <v>42</v>
      </c>
    </row>
    <row r="5" spans="1:3" x14ac:dyDescent="0.3">
      <c r="A5" s="22" t="s">
        <v>43</v>
      </c>
      <c r="B5" s="22" t="s">
        <v>44</v>
      </c>
      <c r="C5" s="34">
        <v>28</v>
      </c>
    </row>
    <row r="6" spans="1:3" x14ac:dyDescent="0.3">
      <c r="A6" s="25" t="s">
        <v>43</v>
      </c>
      <c r="B6" s="25" t="s">
        <v>45</v>
      </c>
      <c r="C6" s="34">
        <v>12</v>
      </c>
    </row>
    <row r="7" spans="1:3" x14ac:dyDescent="0.3">
      <c r="A7" s="22" t="s">
        <v>43</v>
      </c>
      <c r="B7" s="22" t="s">
        <v>46</v>
      </c>
      <c r="C7" s="34">
        <v>4</v>
      </c>
    </row>
    <row r="8" spans="1:3" x14ac:dyDescent="0.3">
      <c r="A8" s="25" t="s">
        <v>43</v>
      </c>
      <c r="B8" s="25" t="s">
        <v>47</v>
      </c>
      <c r="C8" s="34">
        <v>12</v>
      </c>
    </row>
    <row r="9" spans="1:3" x14ac:dyDescent="0.3">
      <c r="A9" s="22" t="s">
        <v>43</v>
      </c>
      <c r="B9" s="22" t="s">
        <v>48</v>
      </c>
      <c r="C9" s="34">
        <v>4</v>
      </c>
    </row>
    <row r="10" spans="1:3" x14ac:dyDescent="0.3">
      <c r="A10" s="25" t="s">
        <v>43</v>
      </c>
      <c r="B10" s="25" t="s">
        <v>49</v>
      </c>
      <c r="C10" s="34">
        <v>10</v>
      </c>
    </row>
    <row r="11" spans="1:3" x14ac:dyDescent="0.3">
      <c r="A11" s="22" t="s">
        <v>50</v>
      </c>
      <c r="B11" s="22" t="s">
        <v>51</v>
      </c>
      <c r="C11" s="34">
        <v>14</v>
      </c>
    </row>
    <row r="12" spans="1:3" x14ac:dyDescent="0.3">
      <c r="A12" s="25" t="s">
        <v>50</v>
      </c>
      <c r="B12" s="25" t="s">
        <v>52</v>
      </c>
      <c r="C12" s="34">
        <v>12</v>
      </c>
    </row>
    <row r="13" spans="1:3" x14ac:dyDescent="0.3">
      <c r="A13" s="22" t="s">
        <v>50</v>
      </c>
      <c r="B13" s="22" t="s">
        <v>46</v>
      </c>
      <c r="C13" s="34">
        <v>5</v>
      </c>
    </row>
    <row r="14" spans="1:3" x14ac:dyDescent="0.3">
      <c r="A14" s="25" t="s">
        <v>50</v>
      </c>
      <c r="B14" s="25" t="s">
        <v>53</v>
      </c>
      <c r="C14" s="34">
        <v>8</v>
      </c>
    </row>
    <row r="15" spans="1:3" x14ac:dyDescent="0.3">
      <c r="A15" s="8" t="s">
        <v>54</v>
      </c>
      <c r="B15" s="8"/>
      <c r="C15" s="35">
        <f>SUM(C5:C14)</f>
        <v>109</v>
      </c>
    </row>
    <row r="17" spans="1:3" x14ac:dyDescent="0.3">
      <c r="A17" s="2" t="s">
        <v>55</v>
      </c>
      <c r="B17" s="2"/>
      <c r="C17" s="2"/>
    </row>
  </sheetData>
  <mergeCells count="4">
    <mergeCell ref="A1:C1"/>
    <mergeCell ref="A2:C2"/>
    <mergeCell ref="A15:B15"/>
    <mergeCell ref="A17:C17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showGridLines="0" zoomScaleNormal="100" workbookViewId="0">
      <selection activeCell="C5" sqref="C5"/>
    </sheetView>
  </sheetViews>
  <sheetFormatPr baseColWidth="10" defaultColWidth="8.6640625" defaultRowHeight="14.4" x14ac:dyDescent="0.3"/>
  <cols>
    <col min="1" max="1" width="34" customWidth="1"/>
    <col min="2" max="2" width="4" customWidth="1"/>
    <col min="3" max="3" width="20" customWidth="1"/>
    <col min="4" max="4" width="40" customWidth="1"/>
  </cols>
  <sheetData>
    <row r="1" spans="1:4" ht="21.75" customHeight="1" x14ac:dyDescent="0.3">
      <c r="A1" s="4" t="s">
        <v>38</v>
      </c>
      <c r="B1" s="4"/>
      <c r="C1" s="4"/>
      <c r="D1" s="4"/>
    </row>
    <row r="2" spans="1:4" ht="21.75" customHeight="1" x14ac:dyDescent="0.3">
      <c r="A2" s="3" t="s">
        <v>56</v>
      </c>
      <c r="B2" s="3"/>
      <c r="C2" s="3"/>
      <c r="D2" s="3"/>
    </row>
    <row r="3" spans="1:4" ht="25.5" customHeight="1" x14ac:dyDescent="0.3">
      <c r="A3" s="5" t="s">
        <v>57</v>
      </c>
      <c r="B3" s="5"/>
      <c r="C3" s="5"/>
      <c r="D3" s="5"/>
    </row>
    <row r="4" spans="1:4" x14ac:dyDescent="0.3">
      <c r="A4" s="18" t="s">
        <v>58</v>
      </c>
      <c r="C4" s="36" t="s">
        <v>343</v>
      </c>
    </row>
    <row r="5" spans="1:4" x14ac:dyDescent="0.3">
      <c r="A5" s="18" t="s">
        <v>59</v>
      </c>
      <c r="C5" s="37">
        <v>40844.79</v>
      </c>
    </row>
    <row r="7" spans="1:4" ht="39.75" customHeight="1" x14ac:dyDescent="0.3">
      <c r="A7" s="5" t="s">
        <v>60</v>
      </c>
      <c r="B7" s="5"/>
      <c r="C7" s="5"/>
      <c r="D7" s="5"/>
    </row>
  </sheetData>
  <mergeCells count="4">
    <mergeCell ref="A1:D1"/>
    <mergeCell ref="A2:D2"/>
    <mergeCell ref="A3:D3"/>
    <mergeCell ref="A7:D7"/>
  </mergeCells>
  <dataValidations count="1">
    <dataValidation type="list" sqref="C4" xr:uid="{00000000-0002-0000-0200-000000000000}">
      <formula1>"Nuble,Valparaiso,RM,Araucania"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6"/>
  <sheetViews>
    <sheetView showGridLines="0" zoomScaleNormal="100" workbookViewId="0">
      <selection sqref="A1:D1"/>
    </sheetView>
  </sheetViews>
  <sheetFormatPr baseColWidth="10" defaultColWidth="8.6640625" defaultRowHeight="14.4" x14ac:dyDescent="0.3"/>
  <cols>
    <col min="1" max="1" width="7" customWidth="1"/>
    <col min="2" max="2" width="46" customWidth="1"/>
    <col min="3" max="3" width="10" customWidth="1"/>
    <col min="4" max="4" width="12" customWidth="1"/>
  </cols>
  <sheetData>
    <row r="1" spans="1:4" ht="21.75" customHeight="1" x14ac:dyDescent="0.3">
      <c r="A1" s="4" t="s">
        <v>38</v>
      </c>
      <c r="B1" s="4"/>
      <c r="C1" s="4"/>
      <c r="D1" s="4"/>
    </row>
    <row r="2" spans="1:4" ht="21.75" customHeight="1" x14ac:dyDescent="0.3">
      <c r="A2" s="3" t="s">
        <v>61</v>
      </c>
      <c r="B2" s="3"/>
      <c r="C2" s="3"/>
      <c r="D2" s="3"/>
    </row>
    <row r="3" spans="1:4" x14ac:dyDescent="0.3">
      <c r="A3" s="2" t="s">
        <v>62</v>
      </c>
      <c r="B3" s="2"/>
      <c r="C3" s="2"/>
      <c r="D3" s="2"/>
    </row>
    <row r="5" spans="1:4" ht="19.5" customHeight="1" x14ac:dyDescent="0.3">
      <c r="A5" s="19" t="s">
        <v>16</v>
      </c>
      <c r="B5" s="19" t="s">
        <v>17</v>
      </c>
      <c r="C5" s="19" t="s">
        <v>63</v>
      </c>
      <c r="D5" s="19" t="s">
        <v>64</v>
      </c>
    </row>
    <row r="6" spans="1:4" x14ac:dyDescent="0.3">
      <c r="A6" s="21">
        <v>1</v>
      </c>
      <c r="B6" s="22" t="s">
        <v>65</v>
      </c>
      <c r="C6" s="21" t="s">
        <v>66</v>
      </c>
      <c r="D6" s="38">
        <v>45</v>
      </c>
    </row>
    <row r="7" spans="1:4" x14ac:dyDescent="0.3">
      <c r="A7" s="24">
        <v>2</v>
      </c>
      <c r="B7" s="25" t="s">
        <v>67</v>
      </c>
      <c r="C7" s="24" t="s">
        <v>66</v>
      </c>
      <c r="D7" s="38">
        <v>20</v>
      </c>
    </row>
    <row r="8" spans="1:4" x14ac:dyDescent="0.3">
      <c r="A8" s="21">
        <v>3</v>
      </c>
      <c r="B8" s="22" t="s">
        <v>68</v>
      </c>
      <c r="C8" s="21" t="s">
        <v>66</v>
      </c>
      <c r="D8" s="38">
        <v>3</v>
      </c>
    </row>
    <row r="9" spans="1:4" x14ac:dyDescent="0.3">
      <c r="A9" s="24">
        <v>4</v>
      </c>
      <c r="B9" s="25" t="s">
        <v>69</v>
      </c>
      <c r="C9" s="24" t="s">
        <v>66</v>
      </c>
      <c r="D9" s="38">
        <v>12</v>
      </c>
    </row>
    <row r="10" spans="1:4" x14ac:dyDescent="0.3">
      <c r="A10" s="21">
        <v>5</v>
      </c>
      <c r="B10" s="22" t="s">
        <v>70</v>
      </c>
      <c r="C10" s="21" t="s">
        <v>66</v>
      </c>
      <c r="D10" s="38">
        <v>8</v>
      </c>
    </row>
    <row r="11" spans="1:4" x14ac:dyDescent="0.3">
      <c r="A11" s="24">
        <v>6</v>
      </c>
      <c r="B11" s="25" t="s">
        <v>71</v>
      </c>
      <c r="C11" s="24" t="s">
        <v>72</v>
      </c>
      <c r="D11" s="38">
        <v>80</v>
      </c>
    </row>
    <row r="12" spans="1:4" x14ac:dyDescent="0.3">
      <c r="A12" s="21">
        <v>7</v>
      </c>
      <c r="B12" s="22" t="s">
        <v>73</v>
      </c>
      <c r="C12" s="21" t="s">
        <v>66</v>
      </c>
      <c r="D12" s="38">
        <v>6</v>
      </c>
    </row>
    <row r="13" spans="1:4" x14ac:dyDescent="0.3">
      <c r="A13" s="24">
        <v>8</v>
      </c>
      <c r="B13" s="25" t="s">
        <v>74</v>
      </c>
      <c r="C13" s="24" t="s">
        <v>66</v>
      </c>
      <c r="D13" s="38">
        <v>5</v>
      </c>
    </row>
    <row r="14" spans="1:4" x14ac:dyDescent="0.3">
      <c r="A14" s="21">
        <v>9</v>
      </c>
      <c r="B14" s="22" t="s">
        <v>75</v>
      </c>
      <c r="C14" s="21" t="s">
        <v>72</v>
      </c>
      <c r="D14" s="38">
        <v>60</v>
      </c>
    </row>
    <row r="15" spans="1:4" x14ac:dyDescent="0.3">
      <c r="A15" s="24">
        <v>10</v>
      </c>
      <c r="B15" s="25" t="s">
        <v>76</v>
      </c>
      <c r="C15" s="24" t="s">
        <v>77</v>
      </c>
      <c r="D15" s="38">
        <v>2500</v>
      </c>
    </row>
    <row r="16" spans="1:4" x14ac:dyDescent="0.3">
      <c r="A16" s="21">
        <v>11</v>
      </c>
      <c r="B16" s="22" t="s">
        <v>78</v>
      </c>
      <c r="C16" s="21" t="s">
        <v>72</v>
      </c>
      <c r="D16" s="38">
        <v>150</v>
      </c>
    </row>
  </sheetData>
  <mergeCells count="3">
    <mergeCell ref="A1:D1"/>
    <mergeCell ref="A2:D2"/>
    <mergeCell ref="A3:D3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36"/>
  <sheetViews>
    <sheetView showGridLines="0" topLeftCell="A117" zoomScaleNormal="100" workbookViewId="0">
      <selection activeCell="K7" sqref="K7"/>
    </sheetView>
  </sheetViews>
  <sheetFormatPr baseColWidth="10" defaultColWidth="8.6640625" defaultRowHeight="14.4" x14ac:dyDescent="0.3"/>
  <cols>
    <col min="1" max="1" width="34" customWidth="1"/>
    <col min="2" max="2" width="9" customWidth="1"/>
    <col min="3" max="3" width="12" customWidth="1"/>
    <col min="4" max="4" width="13" customWidth="1"/>
    <col min="5" max="5" width="15" customWidth="1"/>
    <col min="6" max="6" width="13" customWidth="1"/>
    <col min="7" max="7" width="16" customWidth="1"/>
    <col min="8" max="8" width="14" customWidth="1"/>
    <col min="9" max="9" width="16" customWidth="1"/>
    <col min="10" max="10" width="14" customWidth="1"/>
  </cols>
  <sheetData>
    <row r="1" spans="1:10" ht="21.75" customHeight="1" x14ac:dyDescent="0.3">
      <c r="A1" s="4" t="s">
        <v>38</v>
      </c>
      <c r="B1" s="4"/>
      <c r="C1" s="4"/>
      <c r="D1" s="4"/>
      <c r="E1" s="4"/>
      <c r="F1" s="4"/>
      <c r="G1" s="4"/>
      <c r="H1" s="4"/>
      <c r="I1" s="4"/>
      <c r="J1" s="4"/>
    </row>
    <row r="2" spans="1:10" ht="21.75" customHeight="1" x14ac:dyDescent="0.3">
      <c r="A2" s="3" t="s">
        <v>79</v>
      </c>
      <c r="B2" s="3"/>
      <c r="C2" s="3"/>
      <c r="D2" s="3"/>
      <c r="E2" s="3"/>
      <c r="F2" s="3"/>
      <c r="G2" s="3"/>
      <c r="H2" s="3"/>
      <c r="I2" s="3"/>
      <c r="J2" s="3"/>
    </row>
    <row r="3" spans="1:10" ht="27.75" customHeight="1" x14ac:dyDescent="0.3">
      <c r="A3" s="5" t="s">
        <v>80</v>
      </c>
      <c r="B3" s="5"/>
      <c r="C3" s="5"/>
      <c r="D3" s="5"/>
      <c r="E3" s="5"/>
      <c r="F3" s="5"/>
      <c r="G3" s="5"/>
      <c r="H3" s="5"/>
      <c r="I3" s="5"/>
      <c r="J3" s="5"/>
    </row>
    <row r="5" spans="1:10" ht="33.75" customHeight="1" x14ac:dyDescent="0.3">
      <c r="A5" s="20" t="s">
        <v>81</v>
      </c>
      <c r="B5" s="20" t="s">
        <v>63</v>
      </c>
      <c r="C5" s="20" t="s">
        <v>82</v>
      </c>
      <c r="D5" s="20" t="s">
        <v>83</v>
      </c>
      <c r="E5" s="20" t="s">
        <v>84</v>
      </c>
      <c r="F5" s="20" t="s">
        <v>85</v>
      </c>
      <c r="G5" s="20" t="s">
        <v>86</v>
      </c>
      <c r="H5" s="20" t="s">
        <v>87</v>
      </c>
      <c r="I5" s="20" t="s">
        <v>88</v>
      </c>
      <c r="J5" s="20" t="s">
        <v>89</v>
      </c>
    </row>
    <row r="6" spans="1:10" ht="15.75" customHeight="1" x14ac:dyDescent="0.3">
      <c r="A6" s="1" t="s">
        <v>90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3">
      <c r="A7" s="39" t="s">
        <v>91</v>
      </c>
      <c r="B7" s="22"/>
      <c r="C7" s="22"/>
      <c r="D7" s="22"/>
      <c r="E7" s="22"/>
      <c r="F7" s="22"/>
      <c r="G7" s="22"/>
      <c r="H7" s="22"/>
      <c r="I7" s="22"/>
      <c r="J7" s="22"/>
    </row>
    <row r="8" spans="1:10" x14ac:dyDescent="0.3">
      <c r="A8" s="52" t="s">
        <v>92</v>
      </c>
      <c r="B8" s="52"/>
      <c r="C8" s="52"/>
      <c r="D8" s="52"/>
      <c r="E8" s="52"/>
      <c r="F8" s="40">
        <v>0</v>
      </c>
      <c r="G8" s="25"/>
      <c r="H8" s="25"/>
      <c r="I8" s="25"/>
      <c r="J8" s="25"/>
    </row>
    <row r="9" spans="1:10" x14ac:dyDescent="0.3">
      <c r="A9" s="22" t="s">
        <v>93</v>
      </c>
      <c r="B9" s="21" t="s">
        <v>94</v>
      </c>
      <c r="C9" s="21" t="s">
        <v>95</v>
      </c>
      <c r="D9" s="41">
        <v>54000</v>
      </c>
      <c r="E9" s="38">
        <v>6</v>
      </c>
      <c r="F9" s="42">
        <f>D9/E9</f>
        <v>9000</v>
      </c>
      <c r="G9" s="21" t="s">
        <v>95</v>
      </c>
      <c r="H9" s="21" t="s">
        <v>95</v>
      </c>
      <c r="I9" s="22"/>
      <c r="J9" s="22"/>
    </row>
    <row r="10" spans="1:10" x14ac:dyDescent="0.3">
      <c r="A10" s="52" t="s">
        <v>96</v>
      </c>
      <c r="B10" s="52"/>
      <c r="C10" s="52"/>
      <c r="D10" s="52"/>
      <c r="E10" s="52"/>
      <c r="F10" s="40">
        <f>F9</f>
        <v>9000</v>
      </c>
      <c r="G10" s="25"/>
      <c r="H10" s="25"/>
      <c r="I10" s="25"/>
      <c r="J10" s="25"/>
    </row>
    <row r="11" spans="1:10" x14ac:dyDescent="0.3">
      <c r="A11" s="22" t="s">
        <v>97</v>
      </c>
      <c r="B11" s="21" t="s">
        <v>98</v>
      </c>
      <c r="C11" s="38">
        <v>0.16669999999999999</v>
      </c>
      <c r="D11" s="41">
        <v>80000</v>
      </c>
      <c r="E11" s="21" t="s">
        <v>95</v>
      </c>
      <c r="F11" s="42">
        <f>C11*D11</f>
        <v>13335.999999999998</v>
      </c>
      <c r="G11" s="21" t="s">
        <v>95</v>
      </c>
      <c r="H11" s="21" t="s">
        <v>95</v>
      </c>
      <c r="I11" s="22"/>
      <c r="J11" s="22"/>
    </row>
    <row r="12" spans="1:10" x14ac:dyDescent="0.3">
      <c r="A12" s="22" t="s">
        <v>99</v>
      </c>
      <c r="B12" s="22"/>
      <c r="C12" s="22"/>
      <c r="D12" s="22"/>
      <c r="E12" s="22"/>
      <c r="F12" s="42">
        <f>F10*0.03</f>
        <v>270</v>
      </c>
      <c r="G12" s="21" t="s">
        <v>95</v>
      </c>
      <c r="H12" s="21" t="s">
        <v>95</v>
      </c>
      <c r="I12" s="22"/>
      <c r="J12" s="22"/>
    </row>
    <row r="13" spans="1:10" x14ac:dyDescent="0.3">
      <c r="A13" s="52" t="s">
        <v>100</v>
      </c>
      <c r="B13" s="52"/>
      <c r="C13" s="52"/>
      <c r="D13" s="52"/>
      <c r="E13" s="52"/>
      <c r="F13" s="40">
        <f>SUM(F11:F12)</f>
        <v>13605.999999999998</v>
      </c>
      <c r="G13" s="25"/>
      <c r="H13" s="25"/>
      <c r="I13" s="25"/>
      <c r="J13" s="25"/>
    </row>
    <row r="14" spans="1:10" x14ac:dyDescent="0.3">
      <c r="A14" s="8" t="s">
        <v>101</v>
      </c>
      <c r="B14" s="8"/>
      <c r="C14" s="8"/>
      <c r="D14" s="8"/>
      <c r="E14" s="8"/>
      <c r="F14" s="43">
        <f>F8+F10+F13</f>
        <v>22606</v>
      </c>
      <c r="G14" s="44"/>
      <c r="H14" s="44"/>
      <c r="I14" s="43">
        <f ca="1">IFERROR(INDIRECT("'MINVU - "&amp;'Configuracion DS27'!$C$4&amp;"'!F6"),"N/D")</f>
        <v>13964.833701</v>
      </c>
      <c r="J14" s="45">
        <f ca="1">IFERROR((F14-I14)/I14,"N/D")</f>
        <v>0.61878046556195077</v>
      </c>
    </row>
    <row r="16" spans="1:10" ht="15.75" customHeight="1" x14ac:dyDescent="0.3">
      <c r="A16" s="1" t="s">
        <v>102</v>
      </c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3">
      <c r="A17" s="22" t="s">
        <v>103</v>
      </c>
      <c r="B17" s="21" t="s">
        <v>66</v>
      </c>
      <c r="C17" s="38">
        <v>1.05</v>
      </c>
      <c r="D17" s="41">
        <v>5000</v>
      </c>
      <c r="E17" s="21" t="s">
        <v>95</v>
      </c>
      <c r="F17" s="42">
        <f>C17*D17</f>
        <v>5250</v>
      </c>
      <c r="G17" s="46">
        <f>C17*'Metrado - Estructura'!D7</f>
        <v>21</v>
      </c>
      <c r="H17" s="23">
        <f>G17*D17</f>
        <v>105000</v>
      </c>
      <c r="I17" s="22"/>
      <c r="J17" s="22"/>
    </row>
    <row r="18" spans="1:10" x14ac:dyDescent="0.3">
      <c r="A18" s="52" t="s">
        <v>92</v>
      </c>
      <c r="B18" s="52"/>
      <c r="C18" s="52"/>
      <c r="D18" s="52"/>
      <c r="E18" s="52"/>
      <c r="F18" s="40">
        <f>SUM(F17:F17)</f>
        <v>5250</v>
      </c>
      <c r="G18" s="25"/>
      <c r="H18" s="25"/>
      <c r="I18" s="25"/>
      <c r="J18" s="25"/>
    </row>
    <row r="19" spans="1:10" x14ac:dyDescent="0.3">
      <c r="A19" s="22" t="s">
        <v>93</v>
      </c>
      <c r="B19" s="21" t="s">
        <v>94</v>
      </c>
      <c r="C19" s="21" t="s">
        <v>95</v>
      </c>
      <c r="D19" s="41">
        <v>48000</v>
      </c>
      <c r="E19" s="38">
        <v>8</v>
      </c>
      <c r="F19" s="42">
        <f>D19/E19</f>
        <v>6000</v>
      </c>
      <c r="G19" s="21" t="s">
        <v>95</v>
      </c>
      <c r="H19" s="21" t="s">
        <v>95</v>
      </c>
      <c r="I19" s="22"/>
      <c r="J19" s="22"/>
    </row>
    <row r="20" spans="1:10" x14ac:dyDescent="0.3">
      <c r="A20" s="52" t="s">
        <v>96</v>
      </c>
      <c r="B20" s="52"/>
      <c r="C20" s="52"/>
      <c r="D20" s="52"/>
      <c r="E20" s="52"/>
      <c r="F20" s="40">
        <f>F19</f>
        <v>6000</v>
      </c>
      <c r="G20" s="25"/>
      <c r="H20" s="25"/>
      <c r="I20" s="25"/>
      <c r="J20" s="25"/>
    </row>
    <row r="21" spans="1:10" x14ac:dyDescent="0.3">
      <c r="A21" s="22" t="s">
        <v>104</v>
      </c>
      <c r="B21" s="21" t="s">
        <v>98</v>
      </c>
      <c r="C21" s="38">
        <v>0.125</v>
      </c>
      <c r="D21" s="41">
        <v>35000</v>
      </c>
      <c r="E21" s="21" t="s">
        <v>95</v>
      </c>
      <c r="F21" s="42">
        <f>C21*D21</f>
        <v>4375</v>
      </c>
      <c r="G21" s="21" t="s">
        <v>95</v>
      </c>
      <c r="H21" s="21" t="s">
        <v>95</v>
      </c>
      <c r="I21" s="22"/>
      <c r="J21" s="22"/>
    </row>
    <row r="22" spans="1:10" x14ac:dyDescent="0.3">
      <c r="A22" s="22" t="s">
        <v>99</v>
      </c>
      <c r="B22" s="22"/>
      <c r="C22" s="22"/>
      <c r="D22" s="22"/>
      <c r="E22" s="22"/>
      <c r="F22" s="42">
        <f>F20*0.03</f>
        <v>180</v>
      </c>
      <c r="G22" s="21" t="s">
        <v>95</v>
      </c>
      <c r="H22" s="21" t="s">
        <v>95</v>
      </c>
      <c r="I22" s="22"/>
      <c r="J22" s="22"/>
    </row>
    <row r="23" spans="1:10" x14ac:dyDescent="0.3">
      <c r="A23" s="52" t="s">
        <v>100</v>
      </c>
      <c r="B23" s="52"/>
      <c r="C23" s="52"/>
      <c r="D23" s="52"/>
      <c r="E23" s="52"/>
      <c r="F23" s="40">
        <f>SUM(F21:F22)</f>
        <v>4555</v>
      </c>
      <c r="G23" s="25"/>
      <c r="H23" s="25"/>
      <c r="I23" s="25"/>
      <c r="J23" s="25"/>
    </row>
    <row r="24" spans="1:10" x14ac:dyDescent="0.3">
      <c r="A24" s="8" t="s">
        <v>101</v>
      </c>
      <c r="B24" s="8"/>
      <c r="C24" s="8"/>
      <c r="D24" s="8"/>
      <c r="E24" s="8"/>
      <c r="F24" s="43">
        <f>F18+F20+F23</f>
        <v>15805</v>
      </c>
      <c r="G24" s="44"/>
      <c r="H24" s="44"/>
      <c r="I24" s="43">
        <f ca="1">IFERROR(INDIRECT("'MINVU - "&amp;'Configuracion DS27'!$C$4&amp;"'!F7"),"N/D")</f>
        <v>19066.347972</v>
      </c>
      <c r="J24" s="45">
        <f ca="1">IFERROR((F24-I24)/I24,"N/D")</f>
        <v>-0.17105257791316258</v>
      </c>
    </row>
    <row r="26" spans="1:10" ht="15.75" customHeight="1" x14ac:dyDescent="0.3">
      <c r="A26" s="1" t="s">
        <v>105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3">
      <c r="A27" s="22" t="s">
        <v>106</v>
      </c>
      <c r="B27" s="21" t="s">
        <v>107</v>
      </c>
      <c r="C27" s="38">
        <v>4</v>
      </c>
      <c r="D27" s="41">
        <v>7500</v>
      </c>
      <c r="E27" s="21" t="s">
        <v>95</v>
      </c>
      <c r="F27" s="42">
        <f>C27*D27</f>
        <v>30000</v>
      </c>
      <c r="G27" s="46">
        <f>C27*'Metrado - Estructura'!D8</f>
        <v>12</v>
      </c>
      <c r="H27" s="23">
        <f>G27*D27</f>
        <v>90000</v>
      </c>
      <c r="I27" s="22"/>
      <c r="J27" s="22"/>
    </row>
    <row r="28" spans="1:10" x14ac:dyDescent="0.3">
      <c r="A28" s="22" t="s">
        <v>108</v>
      </c>
      <c r="B28" s="21" t="s">
        <v>66</v>
      </c>
      <c r="C28" s="38">
        <v>0.5</v>
      </c>
      <c r="D28" s="41">
        <v>20000</v>
      </c>
      <c r="E28" s="21" t="s">
        <v>95</v>
      </c>
      <c r="F28" s="42">
        <f>C28*D28</f>
        <v>10000</v>
      </c>
      <c r="G28" s="46">
        <f>C28*'Metrado - Estructura'!D8</f>
        <v>1.5</v>
      </c>
      <c r="H28" s="23">
        <f>G28*D28</f>
        <v>30000</v>
      </c>
      <c r="I28" s="22"/>
      <c r="J28" s="22"/>
    </row>
    <row r="29" spans="1:10" x14ac:dyDescent="0.3">
      <c r="A29" s="22" t="s">
        <v>109</v>
      </c>
      <c r="B29" s="21" t="s">
        <v>66</v>
      </c>
      <c r="C29" s="38">
        <v>0.6</v>
      </c>
      <c r="D29" s="41">
        <v>22000</v>
      </c>
      <c r="E29" s="21" t="s">
        <v>95</v>
      </c>
      <c r="F29" s="42">
        <f>C29*D29</f>
        <v>13200</v>
      </c>
      <c r="G29" s="46">
        <f>C29*'Metrado - Estructura'!D8</f>
        <v>1.7999999999999998</v>
      </c>
      <c r="H29" s="23">
        <f>G29*D29</f>
        <v>39599.999999999993</v>
      </c>
      <c r="I29" s="22"/>
      <c r="J29" s="22"/>
    </row>
    <row r="30" spans="1:10" x14ac:dyDescent="0.3">
      <c r="A30" s="52" t="s">
        <v>92</v>
      </c>
      <c r="B30" s="52"/>
      <c r="C30" s="52"/>
      <c r="D30" s="52"/>
      <c r="E30" s="52"/>
      <c r="F30" s="40">
        <f>SUM(F27:F29)</f>
        <v>53200</v>
      </c>
      <c r="G30" s="25"/>
      <c r="H30" s="25"/>
      <c r="I30" s="25"/>
      <c r="J30" s="25"/>
    </row>
    <row r="31" spans="1:10" x14ac:dyDescent="0.3">
      <c r="A31" s="22" t="s">
        <v>93</v>
      </c>
      <c r="B31" s="21" t="s">
        <v>94</v>
      </c>
      <c r="C31" s="21" t="s">
        <v>95</v>
      </c>
      <c r="D31" s="41">
        <v>100000</v>
      </c>
      <c r="E31" s="38">
        <v>4</v>
      </c>
      <c r="F31" s="42">
        <f>D31/E31</f>
        <v>25000</v>
      </c>
      <c r="G31" s="21" t="s">
        <v>95</v>
      </c>
      <c r="H31" s="21" t="s">
        <v>95</v>
      </c>
      <c r="I31" s="22"/>
      <c r="J31" s="22"/>
    </row>
    <row r="32" spans="1:10" x14ac:dyDescent="0.3">
      <c r="A32" s="52" t="s">
        <v>96</v>
      </c>
      <c r="B32" s="52"/>
      <c r="C32" s="52"/>
      <c r="D32" s="52"/>
      <c r="E32" s="52"/>
      <c r="F32" s="40">
        <f>F31</f>
        <v>25000</v>
      </c>
      <c r="G32" s="25"/>
      <c r="H32" s="25"/>
      <c r="I32" s="25"/>
      <c r="J32" s="25"/>
    </row>
    <row r="33" spans="1:10" x14ac:dyDescent="0.3">
      <c r="A33" s="22" t="s">
        <v>110</v>
      </c>
      <c r="B33" s="21" t="s">
        <v>98</v>
      </c>
      <c r="C33" s="38">
        <v>0.25</v>
      </c>
      <c r="D33" s="41">
        <v>25000</v>
      </c>
      <c r="E33" s="21" t="s">
        <v>95</v>
      </c>
      <c r="F33" s="42">
        <f>C33*D33</f>
        <v>6250</v>
      </c>
      <c r="G33" s="21" t="s">
        <v>95</v>
      </c>
      <c r="H33" s="21" t="s">
        <v>95</v>
      </c>
      <c r="I33" s="22"/>
      <c r="J33" s="22"/>
    </row>
    <row r="34" spans="1:10" x14ac:dyDescent="0.3">
      <c r="A34" s="22" t="s">
        <v>99</v>
      </c>
      <c r="B34" s="22"/>
      <c r="C34" s="22"/>
      <c r="D34" s="22"/>
      <c r="E34" s="22"/>
      <c r="F34" s="42">
        <f>F32*0.03</f>
        <v>750</v>
      </c>
      <c r="G34" s="21" t="s">
        <v>95</v>
      </c>
      <c r="H34" s="21" t="s">
        <v>95</v>
      </c>
      <c r="I34" s="22"/>
      <c r="J34" s="22"/>
    </row>
    <row r="35" spans="1:10" x14ac:dyDescent="0.3">
      <c r="A35" s="52" t="s">
        <v>100</v>
      </c>
      <c r="B35" s="52"/>
      <c r="C35" s="52"/>
      <c r="D35" s="52"/>
      <c r="E35" s="52"/>
      <c r="F35" s="40">
        <f>SUM(F33:F34)</f>
        <v>7000</v>
      </c>
      <c r="G35" s="25"/>
      <c r="H35" s="25"/>
      <c r="I35" s="25"/>
      <c r="J35" s="25"/>
    </row>
    <row r="36" spans="1:10" x14ac:dyDescent="0.3">
      <c r="A36" s="8" t="s">
        <v>101</v>
      </c>
      <c r="B36" s="8"/>
      <c r="C36" s="8"/>
      <c r="D36" s="8"/>
      <c r="E36" s="8"/>
      <c r="F36" s="43">
        <f>F30+F32+F35</f>
        <v>85200</v>
      </c>
      <c r="G36" s="44"/>
      <c r="H36" s="44"/>
      <c r="I36" s="43">
        <f ca="1">IFERROR(INDIRECT("'MINVU - "&amp;'Configuracion DS27'!$C$4&amp;"'!F8"),"N/D")</f>
        <v>65131.102134000001</v>
      </c>
      <c r="J36" s="45">
        <f ca="1">IFERROR((F36-I36)/I36,"N/D")</f>
        <v>0.30813078864703491</v>
      </c>
    </row>
    <row r="38" spans="1:10" ht="15.75" customHeight="1" x14ac:dyDescent="0.3">
      <c r="A38" s="1" t="s">
        <v>111</v>
      </c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3">
      <c r="A39" s="22" t="s">
        <v>106</v>
      </c>
      <c r="B39" s="21" t="s">
        <v>107</v>
      </c>
      <c r="C39" s="38">
        <v>7</v>
      </c>
      <c r="D39" s="41">
        <v>7500</v>
      </c>
      <c r="E39" s="21" t="s">
        <v>95</v>
      </c>
      <c r="F39" s="42">
        <f>C39*D39</f>
        <v>52500</v>
      </c>
      <c r="G39" s="46">
        <f>C39*'Metrado - Estructura'!D9</f>
        <v>84</v>
      </c>
      <c r="H39" s="23">
        <f>G39*D39</f>
        <v>630000</v>
      </c>
      <c r="I39" s="22"/>
      <c r="J39" s="22"/>
    </row>
    <row r="40" spans="1:10" x14ac:dyDescent="0.3">
      <c r="A40" s="22" t="s">
        <v>108</v>
      </c>
      <c r="B40" s="21" t="s">
        <v>66</v>
      </c>
      <c r="C40" s="38">
        <v>0.45</v>
      </c>
      <c r="D40" s="41">
        <v>20000</v>
      </c>
      <c r="E40" s="21" t="s">
        <v>95</v>
      </c>
      <c r="F40" s="42">
        <f>C40*D40</f>
        <v>9000</v>
      </c>
      <c r="G40" s="46">
        <f>C40*'Metrado - Estructura'!D9</f>
        <v>5.4</v>
      </c>
      <c r="H40" s="23">
        <f>G40*D40</f>
        <v>108000</v>
      </c>
      <c r="I40" s="22"/>
      <c r="J40" s="22"/>
    </row>
    <row r="41" spans="1:10" x14ac:dyDescent="0.3">
      <c r="A41" s="22" t="s">
        <v>109</v>
      </c>
      <c r="B41" s="21" t="s">
        <v>66</v>
      </c>
      <c r="C41" s="38">
        <v>0.65</v>
      </c>
      <c r="D41" s="41">
        <v>22000</v>
      </c>
      <c r="E41" s="21" t="s">
        <v>95</v>
      </c>
      <c r="F41" s="42">
        <f>C41*D41</f>
        <v>14300</v>
      </c>
      <c r="G41" s="46">
        <f>C41*'Metrado - Estructura'!D9</f>
        <v>7.8000000000000007</v>
      </c>
      <c r="H41" s="23">
        <f>G41*D41</f>
        <v>171600.00000000003</v>
      </c>
      <c r="I41" s="22"/>
      <c r="J41" s="22"/>
    </row>
    <row r="42" spans="1:10" x14ac:dyDescent="0.3">
      <c r="A42" s="22" t="s">
        <v>76</v>
      </c>
      <c r="B42" s="21" t="s">
        <v>77</v>
      </c>
      <c r="C42" s="38">
        <v>25</v>
      </c>
      <c r="D42" s="41">
        <v>1100</v>
      </c>
      <c r="E42" s="21" t="s">
        <v>95</v>
      </c>
      <c r="F42" s="42">
        <f>C42*D42</f>
        <v>27500</v>
      </c>
      <c r="G42" s="46">
        <f>C42*'Metrado - Estructura'!D9</f>
        <v>300</v>
      </c>
      <c r="H42" s="23">
        <f>G42*D42</f>
        <v>330000</v>
      </c>
      <c r="I42" s="22"/>
      <c r="J42" s="22"/>
    </row>
    <row r="43" spans="1:10" x14ac:dyDescent="0.3">
      <c r="A43" s="52" t="s">
        <v>92</v>
      </c>
      <c r="B43" s="52"/>
      <c r="C43" s="52"/>
      <c r="D43" s="52"/>
      <c r="E43" s="52"/>
      <c r="F43" s="40">
        <f>SUM(F39:F42)</f>
        <v>103300</v>
      </c>
      <c r="G43" s="25"/>
      <c r="H43" s="25"/>
      <c r="I43" s="25"/>
      <c r="J43" s="25"/>
    </row>
    <row r="44" spans="1:10" x14ac:dyDescent="0.3">
      <c r="A44" s="22" t="s">
        <v>93</v>
      </c>
      <c r="B44" s="21" t="s">
        <v>94</v>
      </c>
      <c r="C44" s="21" t="s">
        <v>95</v>
      </c>
      <c r="D44" s="41">
        <v>100000</v>
      </c>
      <c r="E44" s="38">
        <v>3.3</v>
      </c>
      <c r="F44" s="42">
        <f>D44/E44</f>
        <v>30303.030303030304</v>
      </c>
      <c r="G44" s="21" t="s">
        <v>95</v>
      </c>
      <c r="H44" s="21" t="s">
        <v>95</v>
      </c>
      <c r="I44" s="22"/>
      <c r="J44" s="22"/>
    </row>
    <row r="45" spans="1:10" x14ac:dyDescent="0.3">
      <c r="A45" s="52" t="s">
        <v>96</v>
      </c>
      <c r="B45" s="52"/>
      <c r="C45" s="52"/>
      <c r="D45" s="52"/>
      <c r="E45" s="52"/>
      <c r="F45" s="40">
        <f>F44</f>
        <v>30303.030303030304</v>
      </c>
      <c r="G45" s="25"/>
      <c r="H45" s="25"/>
      <c r="I45" s="25"/>
      <c r="J45" s="25"/>
    </row>
    <row r="46" spans="1:10" x14ac:dyDescent="0.3">
      <c r="A46" s="22" t="s">
        <v>110</v>
      </c>
      <c r="B46" s="21" t="s">
        <v>98</v>
      </c>
      <c r="C46" s="38">
        <v>0.30299999999999999</v>
      </c>
      <c r="D46" s="41">
        <v>25000</v>
      </c>
      <c r="E46" s="21" t="s">
        <v>95</v>
      </c>
      <c r="F46" s="42">
        <f>C46*D46</f>
        <v>7575</v>
      </c>
      <c r="G46" s="21" t="s">
        <v>95</v>
      </c>
      <c r="H46" s="21" t="s">
        <v>95</v>
      </c>
      <c r="I46" s="22"/>
      <c r="J46" s="22"/>
    </row>
    <row r="47" spans="1:10" x14ac:dyDescent="0.3">
      <c r="A47" s="22" t="s">
        <v>112</v>
      </c>
      <c r="B47" s="21" t="s">
        <v>98</v>
      </c>
      <c r="C47" s="38">
        <v>0.30299999999999999</v>
      </c>
      <c r="D47" s="41">
        <v>15000</v>
      </c>
      <c r="E47" s="21" t="s">
        <v>95</v>
      </c>
      <c r="F47" s="42">
        <f>C47*D47</f>
        <v>4545</v>
      </c>
      <c r="G47" s="21" t="s">
        <v>95</v>
      </c>
      <c r="H47" s="21" t="s">
        <v>95</v>
      </c>
      <c r="I47" s="22"/>
      <c r="J47" s="22"/>
    </row>
    <row r="48" spans="1:10" x14ac:dyDescent="0.3">
      <c r="A48" s="22" t="s">
        <v>99</v>
      </c>
      <c r="B48" s="22"/>
      <c r="C48" s="22"/>
      <c r="D48" s="22"/>
      <c r="E48" s="22"/>
      <c r="F48" s="42">
        <f>F45*0.03</f>
        <v>909.09090909090912</v>
      </c>
      <c r="G48" s="21" t="s">
        <v>95</v>
      </c>
      <c r="H48" s="21" t="s">
        <v>95</v>
      </c>
      <c r="I48" s="22"/>
      <c r="J48" s="22"/>
    </row>
    <row r="49" spans="1:10" x14ac:dyDescent="0.3">
      <c r="A49" s="52" t="s">
        <v>100</v>
      </c>
      <c r="B49" s="52"/>
      <c r="C49" s="52"/>
      <c r="D49" s="52"/>
      <c r="E49" s="52"/>
      <c r="F49" s="40">
        <f>SUM(F46:F48)</f>
        <v>13029.09090909091</v>
      </c>
      <c r="G49" s="25"/>
      <c r="H49" s="25"/>
      <c r="I49" s="25"/>
      <c r="J49" s="25"/>
    </row>
    <row r="50" spans="1:10" x14ac:dyDescent="0.3">
      <c r="A50" s="8" t="s">
        <v>101</v>
      </c>
      <c r="B50" s="8"/>
      <c r="C50" s="8"/>
      <c r="D50" s="8"/>
      <c r="E50" s="8"/>
      <c r="F50" s="43">
        <f>F43+F45+F49</f>
        <v>146632.12121212122</v>
      </c>
      <c r="G50" s="44"/>
      <c r="H50" s="44"/>
      <c r="I50" s="47" t="s">
        <v>113</v>
      </c>
      <c r="J50" s="44"/>
    </row>
    <row r="52" spans="1:10" ht="15.75" customHeight="1" x14ac:dyDescent="0.3">
      <c r="A52" s="1" t="s">
        <v>114</v>
      </c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3">
      <c r="A53" s="22" t="s">
        <v>106</v>
      </c>
      <c r="B53" s="21" t="s">
        <v>107</v>
      </c>
      <c r="C53" s="38">
        <v>7</v>
      </c>
      <c r="D53" s="41">
        <v>7500</v>
      </c>
      <c r="E53" s="21" t="s">
        <v>95</v>
      </c>
      <c r="F53" s="42">
        <f>C53*D53</f>
        <v>52500</v>
      </c>
      <c r="G53" s="46">
        <f>C53*'Metrado - Estructura'!D10</f>
        <v>56</v>
      </c>
      <c r="H53" s="23">
        <f>G53*D53</f>
        <v>420000</v>
      </c>
      <c r="I53" s="22"/>
      <c r="J53" s="22"/>
    </row>
    <row r="54" spans="1:10" x14ac:dyDescent="0.3">
      <c r="A54" s="22" t="s">
        <v>108</v>
      </c>
      <c r="B54" s="21" t="s">
        <v>66</v>
      </c>
      <c r="C54" s="38">
        <v>0.45</v>
      </c>
      <c r="D54" s="41">
        <v>20000</v>
      </c>
      <c r="E54" s="21" t="s">
        <v>95</v>
      </c>
      <c r="F54" s="42">
        <f>C54*D54</f>
        <v>9000</v>
      </c>
      <c r="G54" s="46">
        <f>C54*'Metrado - Estructura'!D10</f>
        <v>3.6</v>
      </c>
      <c r="H54" s="23">
        <f>G54*D54</f>
        <v>72000</v>
      </c>
      <c r="I54" s="22"/>
      <c r="J54" s="22"/>
    </row>
    <row r="55" spans="1:10" x14ac:dyDescent="0.3">
      <c r="A55" s="22" t="s">
        <v>109</v>
      </c>
      <c r="B55" s="21" t="s">
        <v>66</v>
      </c>
      <c r="C55" s="38">
        <v>0.65</v>
      </c>
      <c r="D55" s="41">
        <v>22000</v>
      </c>
      <c r="E55" s="21" t="s">
        <v>95</v>
      </c>
      <c r="F55" s="42">
        <f>C55*D55</f>
        <v>14300</v>
      </c>
      <c r="G55" s="46">
        <f>C55*'Metrado - Estructura'!D10</f>
        <v>5.2</v>
      </c>
      <c r="H55" s="23">
        <f>G55*D55</f>
        <v>114400</v>
      </c>
      <c r="I55" s="22"/>
      <c r="J55" s="22"/>
    </row>
    <row r="56" spans="1:10" x14ac:dyDescent="0.3">
      <c r="A56" s="52" t="s">
        <v>92</v>
      </c>
      <c r="B56" s="52"/>
      <c r="C56" s="52"/>
      <c r="D56" s="52"/>
      <c r="E56" s="52"/>
      <c r="F56" s="40">
        <f>SUM(F53:F55)</f>
        <v>75800</v>
      </c>
      <c r="G56" s="25"/>
      <c r="H56" s="25"/>
      <c r="I56" s="25"/>
      <c r="J56" s="25"/>
    </row>
    <row r="57" spans="1:10" x14ac:dyDescent="0.3">
      <c r="A57" s="22" t="s">
        <v>93</v>
      </c>
      <c r="B57" s="21" t="s">
        <v>94</v>
      </c>
      <c r="C57" s="21" t="s">
        <v>95</v>
      </c>
      <c r="D57" s="41">
        <v>98000</v>
      </c>
      <c r="E57" s="38">
        <v>3.5</v>
      </c>
      <c r="F57" s="42">
        <f>D57/E57</f>
        <v>28000</v>
      </c>
      <c r="G57" s="21" t="s">
        <v>95</v>
      </c>
      <c r="H57" s="21" t="s">
        <v>95</v>
      </c>
      <c r="I57" s="22"/>
      <c r="J57" s="22"/>
    </row>
    <row r="58" spans="1:10" x14ac:dyDescent="0.3">
      <c r="A58" s="52" t="s">
        <v>96</v>
      </c>
      <c r="B58" s="52"/>
      <c r="C58" s="52"/>
      <c r="D58" s="52"/>
      <c r="E58" s="52"/>
      <c r="F58" s="40">
        <f>F57</f>
        <v>28000</v>
      </c>
      <c r="G58" s="25"/>
      <c r="H58" s="25"/>
      <c r="I58" s="25"/>
      <c r="J58" s="25"/>
    </row>
    <row r="59" spans="1:10" x14ac:dyDescent="0.3">
      <c r="A59" s="22" t="s">
        <v>110</v>
      </c>
      <c r="B59" s="21" t="s">
        <v>98</v>
      </c>
      <c r="C59" s="38">
        <v>0.28570000000000001</v>
      </c>
      <c r="D59" s="41">
        <v>25000</v>
      </c>
      <c r="E59" s="21" t="s">
        <v>95</v>
      </c>
      <c r="F59" s="42">
        <f>C59*D59</f>
        <v>7142.5</v>
      </c>
      <c r="G59" s="21" t="s">
        <v>95</v>
      </c>
      <c r="H59" s="21" t="s">
        <v>95</v>
      </c>
      <c r="I59" s="22"/>
      <c r="J59" s="22"/>
    </row>
    <row r="60" spans="1:10" x14ac:dyDescent="0.3">
      <c r="A60" s="22" t="s">
        <v>99</v>
      </c>
      <c r="B60" s="22"/>
      <c r="C60" s="22"/>
      <c r="D60" s="22"/>
      <c r="E60" s="22"/>
      <c r="F60" s="42">
        <f>F58*0.03</f>
        <v>840</v>
      </c>
      <c r="G60" s="21" t="s">
        <v>95</v>
      </c>
      <c r="H60" s="21" t="s">
        <v>95</v>
      </c>
      <c r="I60" s="22"/>
      <c r="J60" s="22"/>
    </row>
    <row r="61" spans="1:10" x14ac:dyDescent="0.3">
      <c r="A61" s="52" t="s">
        <v>100</v>
      </c>
      <c r="B61" s="52"/>
      <c r="C61" s="52"/>
      <c r="D61" s="52"/>
      <c r="E61" s="52"/>
      <c r="F61" s="40">
        <f>SUM(F59:F60)</f>
        <v>7982.5</v>
      </c>
      <c r="G61" s="25"/>
      <c r="H61" s="25"/>
      <c r="I61" s="25"/>
      <c r="J61" s="25"/>
    </row>
    <row r="62" spans="1:10" x14ac:dyDescent="0.3">
      <c r="A62" s="8" t="s">
        <v>101</v>
      </c>
      <c r="B62" s="8"/>
      <c r="C62" s="8"/>
      <c r="D62" s="8"/>
      <c r="E62" s="8"/>
      <c r="F62" s="43">
        <f>F56+F58+F61</f>
        <v>111782.5</v>
      </c>
      <c r="G62" s="44"/>
      <c r="H62" s="44"/>
      <c r="I62" s="47" t="s">
        <v>113</v>
      </c>
      <c r="J62" s="44"/>
    </row>
    <row r="64" spans="1:10" ht="15.75" customHeight="1" x14ac:dyDescent="0.3">
      <c r="A64" s="1" t="s">
        <v>115</v>
      </c>
      <c r="B64" s="1"/>
      <c r="C64" s="1"/>
      <c r="D64" s="1"/>
      <c r="E64" s="1"/>
      <c r="F64" s="1"/>
      <c r="G64" s="1"/>
      <c r="H64" s="1"/>
      <c r="I64" s="1"/>
      <c r="J64" s="1"/>
    </row>
    <row r="65" spans="1:10" x14ac:dyDescent="0.3">
      <c r="A65" s="22" t="s">
        <v>106</v>
      </c>
      <c r="B65" s="21" t="s">
        <v>107</v>
      </c>
      <c r="C65" s="38">
        <v>0.6</v>
      </c>
      <c r="D65" s="41">
        <v>7500</v>
      </c>
      <c r="E65" s="21" t="s">
        <v>95</v>
      </c>
      <c r="F65" s="42">
        <f>C65*D65</f>
        <v>4500</v>
      </c>
      <c r="G65" s="46">
        <f>C65*'Metrado - Estructura'!D11</f>
        <v>48</v>
      </c>
      <c r="H65" s="23">
        <f>G65*D65</f>
        <v>360000</v>
      </c>
      <c r="I65" s="22"/>
      <c r="J65" s="22"/>
    </row>
    <row r="66" spans="1:10" x14ac:dyDescent="0.3">
      <c r="A66" s="22" t="s">
        <v>108</v>
      </c>
      <c r="B66" s="21" t="s">
        <v>66</v>
      </c>
      <c r="C66" s="38">
        <v>0.05</v>
      </c>
      <c r="D66" s="41">
        <v>20000</v>
      </c>
      <c r="E66" s="21" t="s">
        <v>95</v>
      </c>
      <c r="F66" s="42">
        <f>C66*D66</f>
        <v>1000</v>
      </c>
      <c r="G66" s="46">
        <f>C66*'Metrado - Estructura'!D11</f>
        <v>4</v>
      </c>
      <c r="H66" s="23">
        <f>G66*D66</f>
        <v>80000</v>
      </c>
      <c r="I66" s="22"/>
      <c r="J66" s="22"/>
    </row>
    <row r="67" spans="1:10" x14ac:dyDescent="0.3">
      <c r="A67" s="22" t="s">
        <v>109</v>
      </c>
      <c r="B67" s="21" t="s">
        <v>66</v>
      </c>
      <c r="C67" s="38">
        <v>0.06</v>
      </c>
      <c r="D67" s="41">
        <v>22000</v>
      </c>
      <c r="E67" s="21" t="s">
        <v>95</v>
      </c>
      <c r="F67" s="42">
        <f>C67*D67</f>
        <v>1320</v>
      </c>
      <c r="G67" s="46">
        <f>C67*'Metrado - Estructura'!D11</f>
        <v>4.8</v>
      </c>
      <c r="H67" s="23">
        <f>G67*D67</f>
        <v>105600</v>
      </c>
      <c r="I67" s="22"/>
      <c r="J67" s="22"/>
    </row>
    <row r="68" spans="1:10" x14ac:dyDescent="0.3">
      <c r="A68" s="22" t="s">
        <v>116</v>
      </c>
      <c r="B68" s="21" t="s">
        <v>72</v>
      </c>
      <c r="C68" s="38">
        <v>1.05</v>
      </c>
      <c r="D68" s="41">
        <v>3500</v>
      </c>
      <c r="E68" s="21" t="s">
        <v>95</v>
      </c>
      <c r="F68" s="42">
        <f>C68*D68</f>
        <v>3675</v>
      </c>
      <c r="G68" s="46">
        <f>C68*'Metrado - Estructura'!D11</f>
        <v>84</v>
      </c>
      <c r="H68" s="23">
        <f>G68*D68</f>
        <v>294000</v>
      </c>
      <c r="I68" s="22"/>
      <c r="J68" s="22"/>
    </row>
    <row r="69" spans="1:10" x14ac:dyDescent="0.3">
      <c r="A69" s="52" t="s">
        <v>92</v>
      </c>
      <c r="B69" s="52"/>
      <c r="C69" s="52"/>
      <c r="D69" s="52"/>
      <c r="E69" s="52"/>
      <c r="F69" s="40">
        <f>SUM(F65:F68)</f>
        <v>10495</v>
      </c>
      <c r="G69" s="25"/>
      <c r="H69" s="25"/>
      <c r="I69" s="25"/>
      <c r="J69" s="25"/>
    </row>
    <row r="70" spans="1:10" x14ac:dyDescent="0.3">
      <c r="A70" s="22" t="s">
        <v>93</v>
      </c>
      <c r="B70" s="21" t="s">
        <v>94</v>
      </c>
      <c r="C70" s="21" t="s">
        <v>95</v>
      </c>
      <c r="D70" s="41">
        <v>99000</v>
      </c>
      <c r="E70" s="38">
        <v>11</v>
      </c>
      <c r="F70" s="42">
        <f>D70/E70</f>
        <v>9000</v>
      </c>
      <c r="G70" s="21" t="s">
        <v>95</v>
      </c>
      <c r="H70" s="21" t="s">
        <v>95</v>
      </c>
      <c r="I70" s="22"/>
      <c r="J70" s="22"/>
    </row>
    <row r="71" spans="1:10" x14ac:dyDescent="0.3">
      <c r="A71" s="52" t="s">
        <v>96</v>
      </c>
      <c r="B71" s="52"/>
      <c r="C71" s="52"/>
      <c r="D71" s="52"/>
      <c r="E71" s="52"/>
      <c r="F71" s="40">
        <f>F70</f>
        <v>9000</v>
      </c>
      <c r="G71" s="25"/>
      <c r="H71" s="25"/>
      <c r="I71" s="25"/>
      <c r="J71" s="25"/>
    </row>
    <row r="72" spans="1:10" x14ac:dyDescent="0.3">
      <c r="A72" s="22" t="s">
        <v>117</v>
      </c>
      <c r="B72" s="21" t="s">
        <v>98</v>
      </c>
      <c r="C72" s="38">
        <v>9.0899999999999995E-2</v>
      </c>
      <c r="D72" s="41">
        <v>20000</v>
      </c>
      <c r="E72" s="21" t="s">
        <v>95</v>
      </c>
      <c r="F72" s="42">
        <f>C72*D72</f>
        <v>1818</v>
      </c>
      <c r="G72" s="21" t="s">
        <v>95</v>
      </c>
      <c r="H72" s="21" t="s">
        <v>95</v>
      </c>
      <c r="I72" s="22"/>
      <c r="J72" s="22"/>
    </row>
    <row r="73" spans="1:10" x14ac:dyDescent="0.3">
      <c r="A73" s="22" t="s">
        <v>99</v>
      </c>
      <c r="B73" s="22"/>
      <c r="C73" s="22"/>
      <c r="D73" s="22"/>
      <c r="E73" s="22"/>
      <c r="F73" s="42">
        <f>F71*0.03</f>
        <v>270</v>
      </c>
      <c r="G73" s="21" t="s">
        <v>95</v>
      </c>
      <c r="H73" s="21" t="s">
        <v>95</v>
      </c>
      <c r="I73" s="22"/>
      <c r="J73" s="22"/>
    </row>
    <row r="74" spans="1:10" x14ac:dyDescent="0.3">
      <c r="A74" s="52" t="s">
        <v>100</v>
      </c>
      <c r="B74" s="52"/>
      <c r="C74" s="52"/>
      <c r="D74" s="52"/>
      <c r="E74" s="52"/>
      <c r="F74" s="40">
        <f>SUM(F72:F73)</f>
        <v>2088</v>
      </c>
      <c r="G74" s="25"/>
      <c r="H74" s="25"/>
      <c r="I74" s="25"/>
      <c r="J74" s="25"/>
    </row>
    <row r="75" spans="1:10" x14ac:dyDescent="0.3">
      <c r="A75" s="8" t="s">
        <v>118</v>
      </c>
      <c r="B75" s="8"/>
      <c r="C75" s="8"/>
      <c r="D75" s="8"/>
      <c r="E75" s="8"/>
      <c r="F75" s="43">
        <f>F69+F71+F74</f>
        <v>21583</v>
      </c>
      <c r="G75" s="44"/>
      <c r="H75" s="44"/>
      <c r="I75" s="43">
        <f ca="1">IFERROR(INDIRECT("'MINVU - "&amp;'Configuracion DS27'!$C$4&amp;"'!F9"),"N/D")</f>
        <v>13058.079362999999</v>
      </c>
      <c r="J75" s="45">
        <f ca="1">IFERROR((F75-I75)/I75,"N/D")</f>
        <v>0.65284644089048194</v>
      </c>
    </row>
    <row r="77" spans="1:10" ht="15.75" customHeight="1" x14ac:dyDescent="0.3">
      <c r="A77" s="1" t="s">
        <v>119</v>
      </c>
      <c r="B77" s="1"/>
      <c r="C77" s="1"/>
      <c r="D77" s="1"/>
      <c r="E77" s="1"/>
      <c r="F77" s="1"/>
      <c r="G77" s="1"/>
      <c r="H77" s="1"/>
      <c r="I77" s="1"/>
      <c r="J77" s="1"/>
    </row>
    <row r="78" spans="1:10" x14ac:dyDescent="0.3">
      <c r="A78" s="22" t="s">
        <v>106</v>
      </c>
      <c r="B78" s="21" t="s">
        <v>107</v>
      </c>
      <c r="C78" s="38">
        <v>8</v>
      </c>
      <c r="D78" s="41">
        <v>7500</v>
      </c>
      <c r="E78" s="21" t="s">
        <v>95</v>
      </c>
      <c r="F78" s="42">
        <f>C78*D78</f>
        <v>60000</v>
      </c>
      <c r="G78" s="46">
        <f>C78*'Metrado - Estructura'!D12</f>
        <v>48</v>
      </c>
      <c r="H78" s="23">
        <f>G78*D78</f>
        <v>360000</v>
      </c>
      <c r="I78" s="22"/>
      <c r="J78" s="22"/>
    </row>
    <row r="79" spans="1:10" x14ac:dyDescent="0.3">
      <c r="A79" s="22" t="s">
        <v>108</v>
      </c>
      <c r="B79" s="21" t="s">
        <v>66</v>
      </c>
      <c r="C79" s="38">
        <v>0.4</v>
      </c>
      <c r="D79" s="41">
        <v>20000</v>
      </c>
      <c r="E79" s="21" t="s">
        <v>95</v>
      </c>
      <c r="F79" s="42">
        <f>C79*D79</f>
        <v>8000</v>
      </c>
      <c r="G79" s="46">
        <f>C79*'Metrado - Estructura'!D12</f>
        <v>2.4000000000000004</v>
      </c>
      <c r="H79" s="23">
        <f>G79*D79</f>
        <v>48000.000000000007</v>
      </c>
      <c r="I79" s="22"/>
      <c r="J79" s="22"/>
    </row>
    <row r="80" spans="1:10" x14ac:dyDescent="0.3">
      <c r="A80" s="22" t="s">
        <v>109</v>
      </c>
      <c r="B80" s="21" t="s">
        <v>66</v>
      </c>
      <c r="C80" s="38">
        <v>0.6</v>
      </c>
      <c r="D80" s="41">
        <v>22000</v>
      </c>
      <c r="E80" s="21" t="s">
        <v>95</v>
      </c>
      <c r="F80" s="42">
        <f>C80*D80</f>
        <v>13200</v>
      </c>
      <c r="G80" s="46">
        <f>C80*'Metrado - Estructura'!D12</f>
        <v>3.5999999999999996</v>
      </c>
      <c r="H80" s="23">
        <f>G80*D80</f>
        <v>79199.999999999985</v>
      </c>
      <c r="I80" s="22"/>
      <c r="J80" s="22"/>
    </row>
    <row r="81" spans="1:10" x14ac:dyDescent="0.3">
      <c r="A81" s="22" t="s">
        <v>76</v>
      </c>
      <c r="B81" s="21" t="s">
        <v>77</v>
      </c>
      <c r="C81" s="38">
        <v>80</v>
      </c>
      <c r="D81" s="41">
        <v>1100</v>
      </c>
      <c r="E81" s="21" t="s">
        <v>95</v>
      </c>
      <c r="F81" s="42">
        <f>C81*D81</f>
        <v>88000</v>
      </c>
      <c r="G81" s="46">
        <f>C81*'Metrado - Estructura'!D12</f>
        <v>480</v>
      </c>
      <c r="H81" s="23">
        <f>G81*D81</f>
        <v>528000</v>
      </c>
      <c r="I81" s="22"/>
      <c r="J81" s="22"/>
    </row>
    <row r="82" spans="1:10" x14ac:dyDescent="0.3">
      <c r="A82" s="52" t="s">
        <v>92</v>
      </c>
      <c r="B82" s="52"/>
      <c r="C82" s="52"/>
      <c r="D82" s="52"/>
      <c r="E82" s="52"/>
      <c r="F82" s="40">
        <f>SUM(F78:F81)</f>
        <v>169200</v>
      </c>
      <c r="G82" s="25"/>
      <c r="H82" s="25"/>
      <c r="I82" s="25"/>
      <c r="J82" s="25"/>
    </row>
    <row r="83" spans="1:10" x14ac:dyDescent="0.3">
      <c r="A83" s="22" t="s">
        <v>93</v>
      </c>
      <c r="B83" s="21" t="s">
        <v>94</v>
      </c>
      <c r="C83" s="21" t="s">
        <v>95</v>
      </c>
      <c r="D83" s="41">
        <v>99000</v>
      </c>
      <c r="E83" s="38">
        <v>2.2000000000000002</v>
      </c>
      <c r="F83" s="42">
        <f>D83/E83</f>
        <v>45000</v>
      </c>
      <c r="G83" s="21" t="s">
        <v>95</v>
      </c>
      <c r="H83" s="21" t="s">
        <v>95</v>
      </c>
      <c r="I83" s="22"/>
      <c r="J83" s="22"/>
    </row>
    <row r="84" spans="1:10" x14ac:dyDescent="0.3">
      <c r="A84" s="52" t="s">
        <v>96</v>
      </c>
      <c r="B84" s="52"/>
      <c r="C84" s="52"/>
      <c r="D84" s="52"/>
      <c r="E84" s="52"/>
      <c r="F84" s="40">
        <f>F83</f>
        <v>45000</v>
      </c>
      <c r="G84" s="25"/>
      <c r="H84" s="25"/>
      <c r="I84" s="25"/>
      <c r="J84" s="25"/>
    </row>
    <row r="85" spans="1:10" x14ac:dyDescent="0.3">
      <c r="A85" s="22" t="s">
        <v>112</v>
      </c>
      <c r="B85" s="21" t="s">
        <v>98</v>
      </c>
      <c r="C85" s="38">
        <v>0.45450000000000002</v>
      </c>
      <c r="D85" s="41">
        <v>15000</v>
      </c>
      <c r="E85" s="21" t="s">
        <v>95</v>
      </c>
      <c r="F85" s="42">
        <f>C85*D85</f>
        <v>6817.5</v>
      </c>
      <c r="G85" s="21" t="s">
        <v>95</v>
      </c>
      <c r="H85" s="21" t="s">
        <v>95</v>
      </c>
      <c r="I85" s="22"/>
      <c r="J85" s="22"/>
    </row>
    <row r="86" spans="1:10" x14ac:dyDescent="0.3">
      <c r="A86" s="22" t="s">
        <v>99</v>
      </c>
      <c r="B86" s="22"/>
      <c r="C86" s="22"/>
      <c r="D86" s="22"/>
      <c r="E86" s="22"/>
      <c r="F86" s="42">
        <f>F84*0.03</f>
        <v>1350</v>
      </c>
      <c r="G86" s="21" t="s">
        <v>95</v>
      </c>
      <c r="H86" s="21" t="s">
        <v>95</v>
      </c>
      <c r="I86" s="22"/>
      <c r="J86" s="22"/>
    </row>
    <row r="87" spans="1:10" x14ac:dyDescent="0.3">
      <c r="A87" s="52" t="s">
        <v>100</v>
      </c>
      <c r="B87" s="52"/>
      <c r="C87" s="52"/>
      <c r="D87" s="52"/>
      <c r="E87" s="52"/>
      <c r="F87" s="40">
        <f>SUM(F85:F86)</f>
        <v>8167.5</v>
      </c>
      <c r="G87" s="25"/>
      <c r="H87" s="25"/>
      <c r="I87" s="25"/>
      <c r="J87" s="25"/>
    </row>
    <row r="88" spans="1:10" x14ac:dyDescent="0.3">
      <c r="A88" s="8" t="s">
        <v>101</v>
      </c>
      <c r="B88" s="8"/>
      <c r="C88" s="8"/>
      <c r="D88" s="8"/>
      <c r="E88" s="8"/>
      <c r="F88" s="43">
        <f>F82+F84+F87</f>
        <v>222367.5</v>
      </c>
      <c r="G88" s="44"/>
      <c r="H88" s="44"/>
      <c r="I88" s="47" t="s">
        <v>113</v>
      </c>
      <c r="J88" s="44"/>
    </row>
    <row r="90" spans="1:10" ht="15.75" customHeight="1" x14ac:dyDescent="0.3">
      <c r="A90" s="1" t="s">
        <v>120</v>
      </c>
      <c r="B90" s="1"/>
      <c r="C90" s="1"/>
      <c r="D90" s="1"/>
      <c r="E90" s="1"/>
      <c r="F90" s="1"/>
      <c r="G90" s="1"/>
      <c r="H90" s="1"/>
      <c r="I90" s="1"/>
      <c r="J90" s="1"/>
    </row>
    <row r="91" spans="1:10" x14ac:dyDescent="0.3">
      <c r="A91" s="22" t="s">
        <v>106</v>
      </c>
      <c r="B91" s="21" t="s">
        <v>107</v>
      </c>
      <c r="C91" s="38">
        <v>8</v>
      </c>
      <c r="D91" s="41">
        <v>7500</v>
      </c>
      <c r="E91" s="21" t="s">
        <v>95</v>
      </c>
      <c r="F91" s="42">
        <f>C91*D91</f>
        <v>60000</v>
      </c>
      <c r="G91" s="46">
        <f>C91*'Metrado - Estructura'!D13</f>
        <v>40</v>
      </c>
      <c r="H91" s="23">
        <f>G91*D91</f>
        <v>300000</v>
      </c>
      <c r="I91" s="22"/>
      <c r="J91" s="22"/>
    </row>
    <row r="92" spans="1:10" x14ac:dyDescent="0.3">
      <c r="A92" s="22" t="s">
        <v>108</v>
      </c>
      <c r="B92" s="21" t="s">
        <v>66</v>
      </c>
      <c r="C92" s="38">
        <v>0.4</v>
      </c>
      <c r="D92" s="41">
        <v>20000</v>
      </c>
      <c r="E92" s="21" t="s">
        <v>95</v>
      </c>
      <c r="F92" s="42">
        <f>C92*D92</f>
        <v>8000</v>
      </c>
      <c r="G92" s="46">
        <f>C92*'Metrado - Estructura'!D13</f>
        <v>2</v>
      </c>
      <c r="H92" s="23">
        <f>G92*D92</f>
        <v>40000</v>
      </c>
      <c r="I92" s="22"/>
      <c r="J92" s="22"/>
    </row>
    <row r="93" spans="1:10" x14ac:dyDescent="0.3">
      <c r="A93" s="22" t="s">
        <v>109</v>
      </c>
      <c r="B93" s="21" t="s">
        <v>66</v>
      </c>
      <c r="C93" s="38">
        <v>0.6</v>
      </c>
      <c r="D93" s="41">
        <v>22000</v>
      </c>
      <c r="E93" s="21" t="s">
        <v>95</v>
      </c>
      <c r="F93" s="42">
        <f>C93*D93</f>
        <v>13200</v>
      </c>
      <c r="G93" s="46">
        <f>C93*'Metrado - Estructura'!D13</f>
        <v>3</v>
      </c>
      <c r="H93" s="23">
        <f>G93*D93</f>
        <v>66000</v>
      </c>
      <c r="I93" s="22"/>
      <c r="J93" s="22"/>
    </row>
    <row r="94" spans="1:10" x14ac:dyDescent="0.3">
      <c r="A94" s="22" t="s">
        <v>76</v>
      </c>
      <c r="B94" s="21" t="s">
        <v>77</v>
      </c>
      <c r="C94" s="38">
        <v>75</v>
      </c>
      <c r="D94" s="41">
        <v>1100</v>
      </c>
      <c r="E94" s="21" t="s">
        <v>95</v>
      </c>
      <c r="F94" s="42">
        <f>C94*D94</f>
        <v>82500</v>
      </c>
      <c r="G94" s="46">
        <f>C94*'Metrado - Estructura'!D13</f>
        <v>375</v>
      </c>
      <c r="H94" s="23">
        <f>G94*D94</f>
        <v>412500</v>
      </c>
      <c r="I94" s="22"/>
      <c r="J94" s="22"/>
    </row>
    <row r="95" spans="1:10" x14ac:dyDescent="0.3">
      <c r="A95" s="52" t="s">
        <v>92</v>
      </c>
      <c r="B95" s="52"/>
      <c r="C95" s="52"/>
      <c r="D95" s="52"/>
      <c r="E95" s="52"/>
      <c r="F95" s="40">
        <f>SUM(F91:F94)</f>
        <v>163700</v>
      </c>
      <c r="G95" s="25"/>
      <c r="H95" s="25"/>
      <c r="I95" s="25"/>
      <c r="J95" s="25"/>
    </row>
    <row r="96" spans="1:10" x14ac:dyDescent="0.3">
      <c r="A96" s="22" t="s">
        <v>93</v>
      </c>
      <c r="B96" s="21" t="s">
        <v>94</v>
      </c>
      <c r="C96" s="21" t="s">
        <v>95</v>
      </c>
      <c r="D96" s="41">
        <v>100800</v>
      </c>
      <c r="E96" s="38">
        <v>2.4</v>
      </c>
      <c r="F96" s="42">
        <f>D96/E96</f>
        <v>42000</v>
      </c>
      <c r="G96" s="21" t="s">
        <v>95</v>
      </c>
      <c r="H96" s="21" t="s">
        <v>95</v>
      </c>
      <c r="I96" s="22"/>
      <c r="J96" s="22"/>
    </row>
    <row r="97" spans="1:10" x14ac:dyDescent="0.3">
      <c r="A97" s="52" t="s">
        <v>96</v>
      </c>
      <c r="B97" s="52"/>
      <c r="C97" s="52"/>
      <c r="D97" s="52"/>
      <c r="E97" s="52"/>
      <c r="F97" s="40">
        <f>F96</f>
        <v>42000</v>
      </c>
      <c r="G97" s="25"/>
      <c r="H97" s="25"/>
      <c r="I97" s="25"/>
      <c r="J97" s="25"/>
    </row>
    <row r="98" spans="1:10" x14ac:dyDescent="0.3">
      <c r="A98" s="22" t="s">
        <v>112</v>
      </c>
      <c r="B98" s="21" t="s">
        <v>98</v>
      </c>
      <c r="C98" s="38">
        <v>0.41670000000000001</v>
      </c>
      <c r="D98" s="41">
        <v>15000</v>
      </c>
      <c r="E98" s="21" t="s">
        <v>95</v>
      </c>
      <c r="F98" s="42">
        <f>C98*D98</f>
        <v>6250.5</v>
      </c>
      <c r="G98" s="21" t="s">
        <v>95</v>
      </c>
      <c r="H98" s="21" t="s">
        <v>95</v>
      </c>
      <c r="I98" s="22"/>
      <c r="J98" s="22"/>
    </row>
    <row r="99" spans="1:10" x14ac:dyDescent="0.3">
      <c r="A99" s="22" t="s">
        <v>99</v>
      </c>
      <c r="B99" s="22"/>
      <c r="C99" s="22"/>
      <c r="D99" s="22"/>
      <c r="E99" s="22"/>
      <c r="F99" s="42">
        <f>F97*0.03</f>
        <v>1260</v>
      </c>
      <c r="G99" s="21" t="s">
        <v>95</v>
      </c>
      <c r="H99" s="21" t="s">
        <v>95</v>
      </c>
      <c r="I99" s="22"/>
      <c r="J99" s="22"/>
    </row>
    <row r="100" spans="1:10" x14ac:dyDescent="0.3">
      <c r="A100" s="52" t="s">
        <v>100</v>
      </c>
      <c r="B100" s="52"/>
      <c r="C100" s="52"/>
      <c r="D100" s="52"/>
      <c r="E100" s="52"/>
      <c r="F100" s="40">
        <f>SUM(F98:F99)</f>
        <v>7510.5</v>
      </c>
      <c r="G100" s="25"/>
      <c r="H100" s="25"/>
      <c r="I100" s="25"/>
      <c r="J100" s="25"/>
    </row>
    <row r="101" spans="1:10" x14ac:dyDescent="0.3">
      <c r="A101" s="8" t="s">
        <v>101</v>
      </c>
      <c r="B101" s="8"/>
      <c r="C101" s="8"/>
      <c r="D101" s="8"/>
      <c r="E101" s="8"/>
      <c r="F101" s="43">
        <f>F95+F97+F100</f>
        <v>213210.5</v>
      </c>
      <c r="G101" s="44"/>
      <c r="H101" s="44"/>
      <c r="I101" s="47" t="s">
        <v>113</v>
      </c>
      <c r="J101" s="44"/>
    </row>
    <row r="103" spans="1:10" ht="15.75" customHeight="1" x14ac:dyDescent="0.3">
      <c r="A103" s="1" t="s">
        <v>121</v>
      </c>
      <c r="B103" s="1"/>
      <c r="C103" s="1"/>
      <c r="D103" s="1"/>
      <c r="E103" s="1"/>
      <c r="F103" s="1"/>
      <c r="G103" s="1"/>
      <c r="H103" s="1"/>
      <c r="I103" s="1"/>
      <c r="J103" s="1"/>
    </row>
    <row r="104" spans="1:10" x14ac:dyDescent="0.3">
      <c r="A104" s="22" t="s">
        <v>106</v>
      </c>
      <c r="B104" s="21" t="s">
        <v>107</v>
      </c>
      <c r="C104" s="38">
        <v>1.2</v>
      </c>
      <c r="D104" s="41">
        <v>7500</v>
      </c>
      <c r="E104" s="21" t="s">
        <v>95</v>
      </c>
      <c r="F104" s="42">
        <f>C104*D104</f>
        <v>9000</v>
      </c>
      <c r="G104" s="46">
        <f>C104*'Metrado - Estructura'!D14</f>
        <v>72</v>
      </c>
      <c r="H104" s="23">
        <f>G104*D104</f>
        <v>540000</v>
      </c>
      <c r="I104" s="22"/>
      <c r="J104" s="22"/>
    </row>
    <row r="105" spans="1:10" x14ac:dyDescent="0.3">
      <c r="A105" s="22" t="s">
        <v>108</v>
      </c>
      <c r="B105" s="21" t="s">
        <v>66</v>
      </c>
      <c r="C105" s="38">
        <v>0.08</v>
      </c>
      <c r="D105" s="41">
        <v>20000</v>
      </c>
      <c r="E105" s="21" t="s">
        <v>95</v>
      </c>
      <c r="F105" s="42">
        <f>C105*D105</f>
        <v>1600</v>
      </c>
      <c r="G105" s="46">
        <f>C105*'Metrado - Estructura'!D14</f>
        <v>4.8</v>
      </c>
      <c r="H105" s="23">
        <f>G105*D105</f>
        <v>96000</v>
      </c>
      <c r="I105" s="22"/>
      <c r="J105" s="22"/>
    </row>
    <row r="106" spans="1:10" x14ac:dyDescent="0.3">
      <c r="A106" s="22" t="s">
        <v>109</v>
      </c>
      <c r="B106" s="21" t="s">
        <v>66</v>
      </c>
      <c r="C106" s="38">
        <v>0.1</v>
      </c>
      <c r="D106" s="41">
        <v>22000</v>
      </c>
      <c r="E106" s="21" t="s">
        <v>95</v>
      </c>
      <c r="F106" s="42">
        <f>C106*D106</f>
        <v>2200</v>
      </c>
      <c r="G106" s="46">
        <f>C106*'Metrado - Estructura'!D14</f>
        <v>6</v>
      </c>
      <c r="H106" s="23">
        <f>G106*D106</f>
        <v>132000</v>
      </c>
      <c r="I106" s="22"/>
      <c r="J106" s="22"/>
    </row>
    <row r="107" spans="1:10" x14ac:dyDescent="0.3">
      <c r="A107" s="22" t="s">
        <v>76</v>
      </c>
      <c r="B107" s="21" t="s">
        <v>77</v>
      </c>
      <c r="C107" s="38">
        <v>12</v>
      </c>
      <c r="D107" s="41">
        <v>1100</v>
      </c>
      <c r="E107" s="21" t="s">
        <v>95</v>
      </c>
      <c r="F107" s="42">
        <f>C107*D107</f>
        <v>13200</v>
      </c>
      <c r="G107" s="46">
        <f>C107*'Metrado - Estructura'!D14</f>
        <v>720</v>
      </c>
      <c r="H107" s="23">
        <f>G107*D107</f>
        <v>792000</v>
      </c>
      <c r="I107" s="22"/>
      <c r="J107" s="22"/>
    </row>
    <row r="108" spans="1:10" x14ac:dyDescent="0.3">
      <c r="A108" s="52" t="s">
        <v>92</v>
      </c>
      <c r="B108" s="52"/>
      <c r="C108" s="52"/>
      <c r="D108" s="52"/>
      <c r="E108" s="52"/>
      <c r="F108" s="40">
        <f>SUM(F104:F107)</f>
        <v>26000</v>
      </c>
      <c r="G108" s="25"/>
      <c r="H108" s="25"/>
      <c r="I108" s="25"/>
      <c r="J108" s="25"/>
    </row>
    <row r="109" spans="1:10" x14ac:dyDescent="0.3">
      <c r="A109" s="22" t="s">
        <v>93</v>
      </c>
      <c r="B109" s="21" t="s">
        <v>94</v>
      </c>
      <c r="C109" s="21" t="s">
        <v>95</v>
      </c>
      <c r="D109" s="41">
        <v>99000</v>
      </c>
      <c r="E109" s="38">
        <v>5.5</v>
      </c>
      <c r="F109" s="42">
        <f>D109/E109</f>
        <v>18000</v>
      </c>
      <c r="G109" s="21" t="s">
        <v>95</v>
      </c>
      <c r="H109" s="21" t="s">
        <v>95</v>
      </c>
      <c r="I109" s="22"/>
      <c r="J109" s="22"/>
    </row>
    <row r="110" spans="1:10" x14ac:dyDescent="0.3">
      <c r="A110" s="52" t="s">
        <v>96</v>
      </c>
      <c r="B110" s="52"/>
      <c r="C110" s="52"/>
      <c r="D110" s="52"/>
      <c r="E110" s="52"/>
      <c r="F110" s="40">
        <f>F109</f>
        <v>18000</v>
      </c>
      <c r="G110" s="25"/>
      <c r="H110" s="25"/>
      <c r="I110" s="25"/>
      <c r="J110" s="25"/>
    </row>
    <row r="111" spans="1:10" x14ac:dyDescent="0.3">
      <c r="A111" s="22" t="s">
        <v>112</v>
      </c>
      <c r="B111" s="21" t="s">
        <v>98</v>
      </c>
      <c r="C111" s="38">
        <v>0.18179999999999999</v>
      </c>
      <c r="D111" s="41">
        <v>15000</v>
      </c>
      <c r="E111" s="21" t="s">
        <v>95</v>
      </c>
      <c r="F111" s="42">
        <f>C111*D111</f>
        <v>2727</v>
      </c>
      <c r="G111" s="21" t="s">
        <v>95</v>
      </c>
      <c r="H111" s="21" t="s">
        <v>95</v>
      </c>
      <c r="I111" s="22"/>
      <c r="J111" s="22"/>
    </row>
    <row r="112" spans="1:10" x14ac:dyDescent="0.3">
      <c r="A112" s="22" t="s">
        <v>122</v>
      </c>
      <c r="B112" s="21" t="s">
        <v>98</v>
      </c>
      <c r="C112" s="38">
        <v>0.18179999999999999</v>
      </c>
      <c r="D112" s="41">
        <v>45000</v>
      </c>
      <c r="E112" s="21" t="s">
        <v>95</v>
      </c>
      <c r="F112" s="42">
        <f>C112*D112</f>
        <v>8180.9999999999991</v>
      </c>
      <c r="G112" s="21" t="s">
        <v>95</v>
      </c>
      <c r="H112" s="21" t="s">
        <v>95</v>
      </c>
      <c r="I112" s="22"/>
      <c r="J112" s="22"/>
    </row>
    <row r="113" spans="1:10" x14ac:dyDescent="0.3">
      <c r="A113" s="22" t="s">
        <v>99</v>
      </c>
      <c r="B113" s="22"/>
      <c r="C113" s="22"/>
      <c r="D113" s="22"/>
      <c r="E113" s="22"/>
      <c r="F113" s="42">
        <f>F110*0.03</f>
        <v>540</v>
      </c>
      <c r="G113" s="21" t="s">
        <v>95</v>
      </c>
      <c r="H113" s="21" t="s">
        <v>95</v>
      </c>
      <c r="I113" s="22"/>
      <c r="J113" s="22"/>
    </row>
    <row r="114" spans="1:10" x14ac:dyDescent="0.3">
      <c r="A114" s="52" t="s">
        <v>100</v>
      </c>
      <c r="B114" s="52"/>
      <c r="C114" s="52"/>
      <c r="D114" s="52"/>
      <c r="E114" s="52"/>
      <c r="F114" s="40">
        <f>SUM(F111:F113)</f>
        <v>11448</v>
      </c>
      <c r="G114" s="25"/>
      <c r="H114" s="25"/>
      <c r="I114" s="25"/>
      <c r="J114" s="25"/>
    </row>
    <row r="115" spans="1:10" x14ac:dyDescent="0.3">
      <c r="A115" s="8" t="s">
        <v>118</v>
      </c>
      <c r="B115" s="8"/>
      <c r="C115" s="8"/>
      <c r="D115" s="8"/>
      <c r="E115" s="8"/>
      <c r="F115" s="43">
        <f>F108+F110+F114</f>
        <v>55448</v>
      </c>
      <c r="G115" s="44"/>
      <c r="H115" s="44"/>
      <c r="I115" s="47" t="s">
        <v>113</v>
      </c>
      <c r="J115" s="44"/>
    </row>
    <row r="117" spans="1:10" ht="15.75" customHeight="1" x14ac:dyDescent="0.3">
      <c r="A117" s="1" t="s">
        <v>123</v>
      </c>
      <c r="B117" s="1"/>
      <c r="C117" s="1"/>
      <c r="D117" s="1"/>
      <c r="E117" s="1"/>
      <c r="F117" s="1"/>
      <c r="G117" s="1"/>
      <c r="H117" s="1"/>
      <c r="I117" s="1"/>
      <c r="J117" s="1"/>
    </row>
    <row r="118" spans="1:10" x14ac:dyDescent="0.3">
      <c r="A118" s="22" t="s">
        <v>76</v>
      </c>
      <c r="B118" s="21" t="s">
        <v>77</v>
      </c>
      <c r="C118" s="38">
        <v>1.05</v>
      </c>
      <c r="D118" s="41">
        <v>900</v>
      </c>
      <c r="E118" s="21" t="s">
        <v>95</v>
      </c>
      <c r="F118" s="42">
        <f>C118*D118</f>
        <v>945</v>
      </c>
      <c r="G118" s="46">
        <f>C118*'Metrado - Estructura'!D15</f>
        <v>2625</v>
      </c>
      <c r="H118" s="23">
        <f>G118*D118</f>
        <v>2362500</v>
      </c>
      <c r="I118" s="22"/>
      <c r="J118" s="22"/>
    </row>
    <row r="119" spans="1:10" x14ac:dyDescent="0.3">
      <c r="A119" s="22" t="s">
        <v>124</v>
      </c>
      <c r="B119" s="21" t="s">
        <v>77</v>
      </c>
      <c r="C119" s="38">
        <v>0.03</v>
      </c>
      <c r="D119" s="41">
        <v>1800</v>
      </c>
      <c r="E119" s="21" t="s">
        <v>95</v>
      </c>
      <c r="F119" s="42">
        <f>C119*D119</f>
        <v>54</v>
      </c>
      <c r="G119" s="46">
        <f>C119*'Metrado - Estructura'!D15</f>
        <v>75</v>
      </c>
      <c r="H119" s="23">
        <f>G119*D119</f>
        <v>135000</v>
      </c>
      <c r="I119" s="22"/>
      <c r="J119" s="22"/>
    </row>
    <row r="120" spans="1:10" x14ac:dyDescent="0.3">
      <c r="A120" s="52" t="s">
        <v>92</v>
      </c>
      <c r="B120" s="52"/>
      <c r="C120" s="52"/>
      <c r="D120" s="52"/>
      <c r="E120" s="52"/>
      <c r="F120" s="40">
        <f>SUM(F118:F119)</f>
        <v>999</v>
      </c>
      <c r="G120" s="25"/>
      <c r="H120" s="25"/>
      <c r="I120" s="25"/>
      <c r="J120" s="25"/>
    </row>
    <row r="121" spans="1:10" x14ac:dyDescent="0.3">
      <c r="A121" s="22" t="s">
        <v>93</v>
      </c>
      <c r="B121" s="21" t="s">
        <v>94</v>
      </c>
      <c r="C121" s="21" t="s">
        <v>95</v>
      </c>
      <c r="D121" s="41">
        <v>63000</v>
      </c>
      <c r="E121" s="38">
        <v>180</v>
      </c>
      <c r="F121" s="42">
        <f>D121/E121</f>
        <v>350</v>
      </c>
      <c r="G121" s="21" t="s">
        <v>95</v>
      </c>
      <c r="H121" s="21" t="s">
        <v>95</v>
      </c>
      <c r="I121" s="22"/>
      <c r="J121" s="22"/>
    </row>
    <row r="122" spans="1:10" x14ac:dyDescent="0.3">
      <c r="A122" s="52" t="s">
        <v>96</v>
      </c>
      <c r="B122" s="52"/>
      <c r="C122" s="52"/>
      <c r="D122" s="52"/>
      <c r="E122" s="52"/>
      <c r="F122" s="40">
        <f>F121</f>
        <v>350</v>
      </c>
      <c r="G122" s="25"/>
      <c r="H122" s="25"/>
      <c r="I122" s="25"/>
      <c r="J122" s="25"/>
    </row>
    <row r="123" spans="1:10" x14ac:dyDescent="0.3">
      <c r="A123" s="22" t="s">
        <v>99</v>
      </c>
      <c r="B123" s="22"/>
      <c r="C123" s="22"/>
      <c r="D123" s="22"/>
      <c r="E123" s="22"/>
      <c r="F123" s="42">
        <f>F122*0.03</f>
        <v>10.5</v>
      </c>
      <c r="G123" s="21" t="s">
        <v>95</v>
      </c>
      <c r="H123" s="21" t="s">
        <v>95</v>
      </c>
      <c r="I123" s="22"/>
      <c r="J123" s="22"/>
    </row>
    <row r="124" spans="1:10" x14ac:dyDescent="0.3">
      <c r="A124" s="52" t="s">
        <v>100</v>
      </c>
      <c r="B124" s="52"/>
      <c r="C124" s="52"/>
      <c r="D124" s="52"/>
      <c r="E124" s="52"/>
      <c r="F124" s="40">
        <f>SUM(F123:F123)</f>
        <v>10.5</v>
      </c>
      <c r="G124" s="25"/>
      <c r="H124" s="25"/>
      <c r="I124" s="25"/>
      <c r="J124" s="25"/>
    </row>
    <row r="125" spans="1:10" x14ac:dyDescent="0.3">
      <c r="A125" s="8" t="s">
        <v>125</v>
      </c>
      <c r="B125" s="8"/>
      <c r="C125" s="8"/>
      <c r="D125" s="8"/>
      <c r="E125" s="8"/>
      <c r="F125" s="43">
        <f>F120+F122+F124</f>
        <v>1359.5</v>
      </c>
      <c r="G125" s="44"/>
      <c r="H125" s="44"/>
      <c r="I125" s="43">
        <f ca="1">IFERROR(INDIRECT("'MINVU - "&amp;'Configuracion DS27'!$C$4&amp;"'!F10"),"N/D")</f>
        <v>1486.750356</v>
      </c>
      <c r="J125" s="45">
        <f ca="1">IFERROR((F125-I125)/I125,"N/D")</f>
        <v>-8.5589591747170235E-2</v>
      </c>
    </row>
    <row r="127" spans="1:10" ht="15.75" customHeight="1" x14ac:dyDescent="0.3">
      <c r="A127" s="1" t="s">
        <v>126</v>
      </c>
      <c r="B127" s="1"/>
      <c r="C127" s="1"/>
      <c r="D127" s="1"/>
      <c r="E127" s="1"/>
      <c r="F127" s="1"/>
      <c r="G127" s="1"/>
      <c r="H127" s="1"/>
      <c r="I127" s="1"/>
      <c r="J127" s="1"/>
    </row>
    <row r="128" spans="1:10" x14ac:dyDescent="0.3">
      <c r="A128" s="22" t="s">
        <v>127</v>
      </c>
      <c r="B128" s="21" t="s">
        <v>72</v>
      </c>
      <c r="C128" s="38">
        <v>1.1000000000000001</v>
      </c>
      <c r="D128" s="41">
        <v>4200</v>
      </c>
      <c r="E128" s="21" t="s">
        <v>95</v>
      </c>
      <c r="F128" s="42">
        <f>C128*D128</f>
        <v>4620</v>
      </c>
      <c r="G128" s="46">
        <f>C128*'Metrado - Estructura'!D16</f>
        <v>165</v>
      </c>
      <c r="H128" s="23">
        <f>G128*D128</f>
        <v>693000</v>
      </c>
      <c r="I128" s="22"/>
      <c r="J128" s="22"/>
    </row>
    <row r="129" spans="1:10" x14ac:dyDescent="0.3">
      <c r="A129" s="22" t="s">
        <v>128</v>
      </c>
      <c r="B129" s="21" t="s">
        <v>129</v>
      </c>
      <c r="C129" s="38">
        <v>0.05</v>
      </c>
      <c r="D129" s="41">
        <v>8000</v>
      </c>
      <c r="E129" s="21" t="s">
        <v>95</v>
      </c>
      <c r="F129" s="42">
        <f>C129*D129</f>
        <v>400</v>
      </c>
      <c r="G129" s="46">
        <f>C129*'Metrado - Estructura'!D16</f>
        <v>7.5</v>
      </c>
      <c r="H129" s="23">
        <f>G129*D129</f>
        <v>60000</v>
      </c>
      <c r="I129" s="22"/>
      <c r="J129" s="22"/>
    </row>
    <row r="130" spans="1:10" x14ac:dyDescent="0.3">
      <c r="A130" s="52" t="s">
        <v>92</v>
      </c>
      <c r="B130" s="52"/>
      <c r="C130" s="52"/>
      <c r="D130" s="52"/>
      <c r="E130" s="52"/>
      <c r="F130" s="40">
        <f>SUM(F128:F129)</f>
        <v>5020</v>
      </c>
      <c r="G130" s="25"/>
      <c r="H130" s="25"/>
      <c r="I130" s="25"/>
      <c r="J130" s="25"/>
    </row>
    <row r="131" spans="1:10" x14ac:dyDescent="0.3">
      <c r="A131" s="22" t="s">
        <v>93</v>
      </c>
      <c r="B131" s="21" t="s">
        <v>94</v>
      </c>
      <c r="C131" s="21" t="s">
        <v>95</v>
      </c>
      <c r="D131" s="41">
        <v>72000</v>
      </c>
      <c r="E131" s="38">
        <v>8</v>
      </c>
      <c r="F131" s="42">
        <f>D131/E131</f>
        <v>9000</v>
      </c>
      <c r="G131" s="21" t="s">
        <v>95</v>
      </c>
      <c r="H131" s="21" t="s">
        <v>95</v>
      </c>
      <c r="I131" s="22"/>
      <c r="J131" s="22"/>
    </row>
    <row r="132" spans="1:10" x14ac:dyDescent="0.3">
      <c r="A132" s="52" t="s">
        <v>96</v>
      </c>
      <c r="B132" s="52"/>
      <c r="C132" s="52"/>
      <c r="D132" s="52"/>
      <c r="E132" s="52"/>
      <c r="F132" s="40">
        <f>F131</f>
        <v>9000</v>
      </c>
      <c r="G132" s="25"/>
      <c r="H132" s="25"/>
      <c r="I132" s="25"/>
      <c r="J132" s="25"/>
    </row>
    <row r="133" spans="1:10" x14ac:dyDescent="0.3">
      <c r="A133" s="22" t="s">
        <v>130</v>
      </c>
      <c r="B133" s="21" t="s">
        <v>98</v>
      </c>
      <c r="C133" s="38">
        <v>0.125</v>
      </c>
      <c r="D133" s="41">
        <v>8000</v>
      </c>
      <c r="E133" s="21" t="s">
        <v>95</v>
      </c>
      <c r="F133" s="42">
        <f>C133*D133</f>
        <v>1000</v>
      </c>
      <c r="G133" s="21" t="s">
        <v>95</v>
      </c>
      <c r="H133" s="21" t="s">
        <v>95</v>
      </c>
      <c r="I133" s="22"/>
      <c r="J133" s="22"/>
    </row>
    <row r="134" spans="1:10" x14ac:dyDescent="0.3">
      <c r="A134" s="22" t="s">
        <v>99</v>
      </c>
      <c r="B134" s="22"/>
      <c r="C134" s="22"/>
      <c r="D134" s="22"/>
      <c r="E134" s="22"/>
      <c r="F134" s="42">
        <f>F132*0.03</f>
        <v>270</v>
      </c>
      <c r="G134" s="21" t="s">
        <v>95</v>
      </c>
      <c r="H134" s="21" t="s">
        <v>95</v>
      </c>
      <c r="I134" s="22"/>
      <c r="J134" s="22"/>
    </row>
    <row r="135" spans="1:10" x14ac:dyDescent="0.3">
      <c r="A135" s="52" t="s">
        <v>100</v>
      </c>
      <c r="B135" s="52"/>
      <c r="C135" s="52"/>
      <c r="D135" s="52"/>
      <c r="E135" s="52"/>
      <c r="F135" s="40">
        <f>SUM(F133:F134)</f>
        <v>1270</v>
      </c>
      <c r="G135" s="25"/>
      <c r="H135" s="25"/>
      <c r="I135" s="25"/>
      <c r="J135" s="25"/>
    </row>
    <row r="136" spans="1:10" x14ac:dyDescent="0.3">
      <c r="A136" s="8" t="s">
        <v>118</v>
      </c>
      <c r="B136" s="8"/>
      <c r="C136" s="8"/>
      <c r="D136" s="8"/>
      <c r="E136" s="8"/>
      <c r="F136" s="43">
        <f>F130+F132+F135</f>
        <v>15290</v>
      </c>
      <c r="G136" s="44"/>
      <c r="H136" s="44"/>
      <c r="I136" s="43">
        <f ca="1">IFERROR(INDIRECT("'MINVU - "&amp;'Configuracion DS27'!$C$4&amp;"'!F11"),"N/D")</f>
        <v>16092.84726</v>
      </c>
      <c r="J136" s="45">
        <f ca="1">IFERROR((F136-I136)/I136,"N/D")</f>
        <v>-4.9888453362478533E-2</v>
      </c>
    </row>
  </sheetData>
  <mergeCells count="58">
    <mergeCell ref="A132:E132"/>
    <mergeCell ref="A135:E135"/>
    <mergeCell ref="A136:E136"/>
    <mergeCell ref="A122:E122"/>
    <mergeCell ref="A124:E124"/>
    <mergeCell ref="A125:E125"/>
    <mergeCell ref="A127:J127"/>
    <mergeCell ref="A130:E130"/>
    <mergeCell ref="A110:E110"/>
    <mergeCell ref="A114:E114"/>
    <mergeCell ref="A115:E115"/>
    <mergeCell ref="A117:J117"/>
    <mergeCell ref="A120:E120"/>
    <mergeCell ref="A97:E97"/>
    <mergeCell ref="A100:E100"/>
    <mergeCell ref="A101:E101"/>
    <mergeCell ref="A103:J103"/>
    <mergeCell ref="A108:E108"/>
    <mergeCell ref="A84:E84"/>
    <mergeCell ref="A87:E87"/>
    <mergeCell ref="A88:E88"/>
    <mergeCell ref="A90:J90"/>
    <mergeCell ref="A95:E95"/>
    <mergeCell ref="A71:E71"/>
    <mergeCell ref="A74:E74"/>
    <mergeCell ref="A75:E75"/>
    <mergeCell ref="A77:J77"/>
    <mergeCell ref="A82:E82"/>
    <mergeCell ref="A58:E58"/>
    <mergeCell ref="A61:E61"/>
    <mergeCell ref="A62:E62"/>
    <mergeCell ref="A64:J64"/>
    <mergeCell ref="A69:E69"/>
    <mergeCell ref="A45:E45"/>
    <mergeCell ref="A49:E49"/>
    <mergeCell ref="A50:E50"/>
    <mergeCell ref="A52:J52"/>
    <mergeCell ref="A56:E56"/>
    <mergeCell ref="A32:E32"/>
    <mergeCell ref="A35:E35"/>
    <mergeCell ref="A36:E36"/>
    <mergeCell ref="A38:J38"/>
    <mergeCell ref="A43:E43"/>
    <mergeCell ref="A20:E20"/>
    <mergeCell ref="A23:E23"/>
    <mergeCell ref="A24:E24"/>
    <mergeCell ref="A26:J26"/>
    <mergeCell ref="A30:E30"/>
    <mergeCell ref="A10:E10"/>
    <mergeCell ref="A13:E13"/>
    <mergeCell ref="A14:E14"/>
    <mergeCell ref="A16:J16"/>
    <mergeCell ref="A18:E18"/>
    <mergeCell ref="A1:J1"/>
    <mergeCell ref="A2:J2"/>
    <mergeCell ref="A3:J3"/>
    <mergeCell ref="A6:J6"/>
    <mergeCell ref="A8:E8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7"/>
  <sheetViews>
    <sheetView showGridLines="0" zoomScaleNormal="100" workbookViewId="0">
      <selection sqref="A1:F1"/>
    </sheetView>
  </sheetViews>
  <sheetFormatPr baseColWidth="10" defaultColWidth="8.6640625" defaultRowHeight="14.4" x14ac:dyDescent="0.3"/>
  <cols>
    <col min="1" max="1" width="7" customWidth="1"/>
    <col min="2" max="2" width="46" customWidth="1"/>
    <col min="3" max="3" width="10" customWidth="1"/>
    <col min="4" max="4" width="12" customWidth="1"/>
    <col min="5" max="6" width="18" customWidth="1"/>
  </cols>
  <sheetData>
    <row r="1" spans="1:6" ht="21.75" customHeight="1" x14ac:dyDescent="0.3">
      <c r="A1" s="4" t="s">
        <v>38</v>
      </c>
      <c r="B1" s="4"/>
      <c r="C1" s="4"/>
      <c r="D1" s="4"/>
      <c r="E1" s="4"/>
      <c r="F1" s="4"/>
    </row>
    <row r="2" spans="1:6" ht="21.75" customHeight="1" x14ac:dyDescent="0.3">
      <c r="A2" s="3" t="s">
        <v>131</v>
      </c>
      <c r="B2" s="3"/>
      <c r="C2" s="3"/>
      <c r="D2" s="3"/>
      <c r="E2" s="3"/>
      <c r="F2" s="3"/>
    </row>
    <row r="3" spans="1:6" x14ac:dyDescent="0.3">
      <c r="A3" s="2" t="s">
        <v>132</v>
      </c>
      <c r="B3" s="2"/>
      <c r="C3" s="2"/>
      <c r="D3" s="2"/>
      <c r="E3" s="2"/>
      <c r="F3" s="2"/>
    </row>
    <row r="5" spans="1:6" ht="27.75" customHeight="1" x14ac:dyDescent="0.3">
      <c r="A5" s="20" t="s">
        <v>16</v>
      </c>
      <c r="B5" s="20" t="s">
        <v>17</v>
      </c>
      <c r="C5" s="20" t="s">
        <v>63</v>
      </c>
      <c r="D5" s="20" t="s">
        <v>64</v>
      </c>
      <c r="E5" s="20" t="s">
        <v>133</v>
      </c>
      <c r="F5" s="20" t="s">
        <v>134</v>
      </c>
    </row>
    <row r="6" spans="1:6" x14ac:dyDescent="0.3">
      <c r="A6" s="21">
        <v>1</v>
      </c>
      <c r="B6" s="22" t="s">
        <v>65</v>
      </c>
      <c r="C6" s="21" t="s">
        <v>66</v>
      </c>
      <c r="D6" s="46">
        <f>'Metrado - Estructura'!D6</f>
        <v>45</v>
      </c>
      <c r="E6" s="42">
        <f>'APU - Estructura'!F10+'APU - Estructura'!F13</f>
        <v>22606</v>
      </c>
      <c r="F6" s="23">
        <f t="shared" ref="F6:F16" si="0">D6*E6</f>
        <v>1017270</v>
      </c>
    </row>
    <row r="7" spans="1:6" x14ac:dyDescent="0.3">
      <c r="A7" s="24">
        <v>2</v>
      </c>
      <c r="B7" s="25" t="s">
        <v>67</v>
      </c>
      <c r="C7" s="24" t="s">
        <v>66</v>
      </c>
      <c r="D7" s="48">
        <f>'Metrado - Estructura'!D7</f>
        <v>20</v>
      </c>
      <c r="E7" s="49">
        <f>'APU - Estructura'!F20+'APU - Estructura'!F23</f>
        <v>10555</v>
      </c>
      <c r="F7" s="26">
        <f t="shared" si="0"/>
        <v>211100</v>
      </c>
    </row>
    <row r="8" spans="1:6" x14ac:dyDescent="0.3">
      <c r="A8" s="21">
        <v>3</v>
      </c>
      <c r="B8" s="22" t="s">
        <v>68</v>
      </c>
      <c r="C8" s="21" t="s">
        <v>66</v>
      </c>
      <c r="D8" s="46">
        <f>'Metrado - Estructura'!D8</f>
        <v>3</v>
      </c>
      <c r="E8" s="42">
        <f>'APU - Estructura'!F32+'APU - Estructura'!F35</f>
        <v>32000</v>
      </c>
      <c r="F8" s="23">
        <f t="shared" si="0"/>
        <v>96000</v>
      </c>
    </row>
    <row r="9" spans="1:6" x14ac:dyDescent="0.3">
      <c r="A9" s="24">
        <v>4</v>
      </c>
      <c r="B9" s="25" t="s">
        <v>69</v>
      </c>
      <c r="C9" s="24" t="s">
        <v>66</v>
      </c>
      <c r="D9" s="48">
        <f>'Metrado - Estructura'!D9</f>
        <v>12</v>
      </c>
      <c r="E9" s="49">
        <f>'APU - Estructura'!F45+'APU - Estructura'!F49</f>
        <v>43332.121212121216</v>
      </c>
      <c r="F9" s="26">
        <f t="shared" si="0"/>
        <v>519985.45454545459</v>
      </c>
    </row>
    <row r="10" spans="1:6" x14ac:dyDescent="0.3">
      <c r="A10" s="21">
        <v>5</v>
      </c>
      <c r="B10" s="22" t="s">
        <v>70</v>
      </c>
      <c r="C10" s="21" t="s">
        <v>66</v>
      </c>
      <c r="D10" s="46">
        <f>'Metrado - Estructura'!D10</f>
        <v>8</v>
      </c>
      <c r="E10" s="42">
        <f>'APU - Estructura'!F58+'APU - Estructura'!F61</f>
        <v>35982.5</v>
      </c>
      <c r="F10" s="23">
        <f t="shared" si="0"/>
        <v>287860</v>
      </c>
    </row>
    <row r="11" spans="1:6" x14ac:dyDescent="0.3">
      <c r="A11" s="24">
        <v>6</v>
      </c>
      <c r="B11" s="25" t="s">
        <v>71</v>
      </c>
      <c r="C11" s="24" t="s">
        <v>72</v>
      </c>
      <c r="D11" s="48">
        <f>'Metrado - Estructura'!D11</f>
        <v>80</v>
      </c>
      <c r="E11" s="49">
        <f>'APU - Estructura'!F71+'APU - Estructura'!F74</f>
        <v>11088</v>
      </c>
      <c r="F11" s="26">
        <f t="shared" si="0"/>
        <v>887040</v>
      </c>
    </row>
    <row r="12" spans="1:6" x14ac:dyDescent="0.3">
      <c r="A12" s="21">
        <v>7</v>
      </c>
      <c r="B12" s="22" t="s">
        <v>73</v>
      </c>
      <c r="C12" s="21" t="s">
        <v>66</v>
      </c>
      <c r="D12" s="46">
        <f>'Metrado - Estructura'!D12</f>
        <v>6</v>
      </c>
      <c r="E12" s="42">
        <f>'APU - Estructura'!F84+'APU - Estructura'!F87</f>
        <v>53167.5</v>
      </c>
      <c r="F12" s="23">
        <f t="shared" si="0"/>
        <v>319005</v>
      </c>
    </row>
    <row r="13" spans="1:6" x14ac:dyDescent="0.3">
      <c r="A13" s="24">
        <v>8</v>
      </c>
      <c r="B13" s="25" t="s">
        <v>74</v>
      </c>
      <c r="C13" s="24" t="s">
        <v>66</v>
      </c>
      <c r="D13" s="48">
        <f>'Metrado - Estructura'!D13</f>
        <v>5</v>
      </c>
      <c r="E13" s="49">
        <f>'APU - Estructura'!F97+'APU - Estructura'!F100</f>
        <v>49510.5</v>
      </c>
      <c r="F13" s="26">
        <f t="shared" si="0"/>
        <v>247552.5</v>
      </c>
    </row>
    <row r="14" spans="1:6" x14ac:dyDescent="0.3">
      <c r="A14" s="21">
        <v>9</v>
      </c>
      <c r="B14" s="22" t="s">
        <v>75</v>
      </c>
      <c r="C14" s="21" t="s">
        <v>72</v>
      </c>
      <c r="D14" s="46">
        <f>'Metrado - Estructura'!D14</f>
        <v>60</v>
      </c>
      <c r="E14" s="42">
        <f>'APU - Estructura'!F110+'APU - Estructura'!F114</f>
        <v>29448</v>
      </c>
      <c r="F14" s="23">
        <f t="shared" si="0"/>
        <v>1766880</v>
      </c>
    </row>
    <row r="15" spans="1:6" x14ac:dyDescent="0.3">
      <c r="A15" s="24">
        <v>10</v>
      </c>
      <c r="B15" s="25" t="s">
        <v>76</v>
      </c>
      <c r="C15" s="24" t="s">
        <v>77</v>
      </c>
      <c r="D15" s="48">
        <f>'Metrado - Estructura'!D15</f>
        <v>2500</v>
      </c>
      <c r="E15" s="49">
        <f>'APU - Estructura'!F122+'APU - Estructura'!F124</f>
        <v>360.5</v>
      </c>
      <c r="F15" s="26">
        <f t="shared" si="0"/>
        <v>901250</v>
      </c>
    </row>
    <row r="16" spans="1:6" x14ac:dyDescent="0.3">
      <c r="A16" s="21">
        <v>11</v>
      </c>
      <c r="B16" s="22" t="s">
        <v>78</v>
      </c>
      <c r="C16" s="21" t="s">
        <v>72</v>
      </c>
      <c r="D16" s="46">
        <f>'Metrado - Estructura'!D16</f>
        <v>150</v>
      </c>
      <c r="E16" s="42">
        <f>'APU - Estructura'!F132+'APU - Estructura'!F135</f>
        <v>10270</v>
      </c>
      <c r="F16" s="23">
        <f t="shared" si="0"/>
        <v>1540500</v>
      </c>
    </row>
    <row r="17" spans="1:6" x14ac:dyDescent="0.3">
      <c r="A17" s="8" t="s">
        <v>135</v>
      </c>
      <c r="B17" s="8"/>
      <c r="C17" s="8"/>
      <c r="D17" s="8"/>
      <c r="E17" s="8"/>
      <c r="F17" s="27">
        <f>SUM(F6:F16)</f>
        <v>7794442.9545454551</v>
      </c>
    </row>
  </sheetData>
  <mergeCells count="4">
    <mergeCell ref="A1:F1"/>
    <mergeCell ref="A2:F2"/>
    <mergeCell ref="A3:F3"/>
    <mergeCell ref="A17:E17"/>
  </mergeCells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7"/>
  <sheetViews>
    <sheetView showGridLines="0" zoomScaleNormal="100" workbookViewId="0">
      <selection sqref="A1:F1"/>
    </sheetView>
  </sheetViews>
  <sheetFormatPr baseColWidth="10" defaultColWidth="8.6640625" defaultRowHeight="14.4" x14ac:dyDescent="0.3"/>
  <cols>
    <col min="1" max="1" width="7" customWidth="1"/>
    <col min="2" max="2" width="46" customWidth="1"/>
    <col min="3" max="3" width="10" customWidth="1"/>
    <col min="4" max="4" width="12" customWidth="1"/>
    <col min="5" max="6" width="16" customWidth="1"/>
  </cols>
  <sheetData>
    <row r="1" spans="1:6" ht="21.75" customHeight="1" x14ac:dyDescent="0.3">
      <c r="A1" s="4" t="s">
        <v>38</v>
      </c>
      <c r="B1" s="4"/>
      <c r="C1" s="4"/>
      <c r="D1" s="4"/>
      <c r="E1" s="4"/>
      <c r="F1" s="4"/>
    </row>
    <row r="2" spans="1:6" ht="21.75" customHeight="1" x14ac:dyDescent="0.3">
      <c r="A2" s="3" t="s">
        <v>136</v>
      </c>
      <c r="B2" s="3"/>
      <c r="C2" s="3"/>
      <c r="D2" s="3"/>
      <c r="E2" s="3"/>
      <c r="F2" s="3"/>
    </row>
    <row r="3" spans="1:6" x14ac:dyDescent="0.3">
      <c r="A3" s="2" t="s">
        <v>137</v>
      </c>
      <c r="B3" s="2"/>
      <c r="C3" s="2"/>
      <c r="D3" s="2"/>
      <c r="E3" s="2"/>
      <c r="F3" s="2"/>
    </row>
    <row r="5" spans="1:6" ht="27.75" customHeight="1" x14ac:dyDescent="0.3">
      <c r="A5" s="20" t="s">
        <v>16</v>
      </c>
      <c r="B5" s="20" t="s">
        <v>17</v>
      </c>
      <c r="C5" s="20" t="s">
        <v>63</v>
      </c>
      <c r="D5" s="20" t="s">
        <v>64</v>
      </c>
      <c r="E5" s="20" t="s">
        <v>138</v>
      </c>
      <c r="F5" s="20" t="s">
        <v>139</v>
      </c>
    </row>
    <row r="6" spans="1:6" x14ac:dyDescent="0.3">
      <c r="A6" s="21">
        <v>1</v>
      </c>
      <c r="B6" s="22" t="s">
        <v>65</v>
      </c>
      <c r="C6" s="21" t="s">
        <v>66</v>
      </c>
      <c r="D6" s="46">
        <f>'Metrado - Estructura'!D6</f>
        <v>45</v>
      </c>
      <c r="E6" s="42">
        <f>'APU - Estructura'!F8</f>
        <v>0</v>
      </c>
      <c r="F6" s="23">
        <f t="shared" ref="F6:F16" si="0">D6*E6</f>
        <v>0</v>
      </c>
    </row>
    <row r="7" spans="1:6" x14ac:dyDescent="0.3">
      <c r="A7" s="24">
        <v>2</v>
      </c>
      <c r="B7" s="25" t="s">
        <v>67</v>
      </c>
      <c r="C7" s="24" t="s">
        <v>66</v>
      </c>
      <c r="D7" s="48">
        <f>'Metrado - Estructura'!D7</f>
        <v>20</v>
      </c>
      <c r="E7" s="49">
        <f>'APU - Estructura'!F18</f>
        <v>5250</v>
      </c>
      <c r="F7" s="26">
        <f t="shared" si="0"/>
        <v>105000</v>
      </c>
    </row>
    <row r="8" spans="1:6" x14ac:dyDescent="0.3">
      <c r="A8" s="21">
        <v>3</v>
      </c>
      <c r="B8" s="22" t="s">
        <v>68</v>
      </c>
      <c r="C8" s="21" t="s">
        <v>66</v>
      </c>
      <c r="D8" s="46">
        <f>'Metrado - Estructura'!D8</f>
        <v>3</v>
      </c>
      <c r="E8" s="42">
        <f>'APU - Estructura'!F30</f>
        <v>53200</v>
      </c>
      <c r="F8" s="23">
        <f t="shared" si="0"/>
        <v>159600</v>
      </c>
    </row>
    <row r="9" spans="1:6" x14ac:dyDescent="0.3">
      <c r="A9" s="24">
        <v>4</v>
      </c>
      <c r="B9" s="25" t="s">
        <v>69</v>
      </c>
      <c r="C9" s="24" t="s">
        <v>66</v>
      </c>
      <c r="D9" s="48">
        <f>'Metrado - Estructura'!D9</f>
        <v>12</v>
      </c>
      <c r="E9" s="49">
        <f>'APU - Estructura'!F43</f>
        <v>103300</v>
      </c>
      <c r="F9" s="26">
        <f t="shared" si="0"/>
        <v>1239600</v>
      </c>
    </row>
    <row r="10" spans="1:6" x14ac:dyDescent="0.3">
      <c r="A10" s="21">
        <v>5</v>
      </c>
      <c r="B10" s="22" t="s">
        <v>70</v>
      </c>
      <c r="C10" s="21" t="s">
        <v>66</v>
      </c>
      <c r="D10" s="46">
        <f>'Metrado - Estructura'!D10</f>
        <v>8</v>
      </c>
      <c r="E10" s="42">
        <f>'APU - Estructura'!F56</f>
        <v>75800</v>
      </c>
      <c r="F10" s="23">
        <f t="shared" si="0"/>
        <v>606400</v>
      </c>
    </row>
    <row r="11" spans="1:6" x14ac:dyDescent="0.3">
      <c r="A11" s="24">
        <v>6</v>
      </c>
      <c r="B11" s="25" t="s">
        <v>71</v>
      </c>
      <c r="C11" s="24" t="s">
        <v>72</v>
      </c>
      <c r="D11" s="48">
        <f>'Metrado - Estructura'!D11</f>
        <v>80</v>
      </c>
      <c r="E11" s="49">
        <f>'APU - Estructura'!F69</f>
        <v>10495</v>
      </c>
      <c r="F11" s="26">
        <f t="shared" si="0"/>
        <v>839600</v>
      </c>
    </row>
    <row r="12" spans="1:6" x14ac:dyDescent="0.3">
      <c r="A12" s="21">
        <v>7</v>
      </c>
      <c r="B12" s="22" t="s">
        <v>73</v>
      </c>
      <c r="C12" s="21" t="s">
        <v>66</v>
      </c>
      <c r="D12" s="46">
        <f>'Metrado - Estructura'!D12</f>
        <v>6</v>
      </c>
      <c r="E12" s="42">
        <f>'APU - Estructura'!F82</f>
        <v>169200</v>
      </c>
      <c r="F12" s="23">
        <f t="shared" si="0"/>
        <v>1015200</v>
      </c>
    </row>
    <row r="13" spans="1:6" x14ac:dyDescent="0.3">
      <c r="A13" s="24">
        <v>8</v>
      </c>
      <c r="B13" s="25" t="s">
        <v>74</v>
      </c>
      <c r="C13" s="24" t="s">
        <v>66</v>
      </c>
      <c r="D13" s="48">
        <f>'Metrado - Estructura'!D13</f>
        <v>5</v>
      </c>
      <c r="E13" s="49">
        <f>'APU - Estructura'!F95</f>
        <v>163700</v>
      </c>
      <c r="F13" s="26">
        <f t="shared" si="0"/>
        <v>818500</v>
      </c>
    </row>
    <row r="14" spans="1:6" x14ac:dyDescent="0.3">
      <c r="A14" s="21">
        <v>9</v>
      </c>
      <c r="B14" s="22" t="s">
        <v>75</v>
      </c>
      <c r="C14" s="21" t="s">
        <v>72</v>
      </c>
      <c r="D14" s="46">
        <f>'Metrado - Estructura'!D14</f>
        <v>60</v>
      </c>
      <c r="E14" s="42">
        <f>'APU - Estructura'!F108</f>
        <v>26000</v>
      </c>
      <c r="F14" s="23">
        <f t="shared" si="0"/>
        <v>1560000</v>
      </c>
    </row>
    <row r="15" spans="1:6" x14ac:dyDescent="0.3">
      <c r="A15" s="24">
        <v>10</v>
      </c>
      <c r="B15" s="25" t="s">
        <v>76</v>
      </c>
      <c r="C15" s="24" t="s">
        <v>77</v>
      </c>
      <c r="D15" s="48">
        <f>'Metrado - Estructura'!D15</f>
        <v>2500</v>
      </c>
      <c r="E15" s="49">
        <f>'APU - Estructura'!F120</f>
        <v>999</v>
      </c>
      <c r="F15" s="26">
        <f t="shared" si="0"/>
        <v>2497500</v>
      </c>
    </row>
    <row r="16" spans="1:6" x14ac:dyDescent="0.3">
      <c r="A16" s="21">
        <v>11</v>
      </c>
      <c r="B16" s="22" t="s">
        <v>78</v>
      </c>
      <c r="C16" s="21" t="s">
        <v>72</v>
      </c>
      <c r="D16" s="46">
        <f>'Metrado - Estructura'!D16</f>
        <v>150</v>
      </c>
      <c r="E16" s="42">
        <f>'APU - Estructura'!F130</f>
        <v>5020</v>
      </c>
      <c r="F16" s="23">
        <f t="shared" si="0"/>
        <v>753000</v>
      </c>
    </row>
    <row r="17" spans="1:6" x14ac:dyDescent="0.3">
      <c r="A17" s="8" t="s">
        <v>140</v>
      </c>
      <c r="B17" s="8"/>
      <c r="C17" s="8"/>
      <c r="D17" s="8"/>
      <c r="E17" s="8"/>
      <c r="F17" s="27">
        <f>SUM(F6:F16)</f>
        <v>9594400</v>
      </c>
    </row>
  </sheetData>
  <mergeCells count="4">
    <mergeCell ref="A1:F1"/>
    <mergeCell ref="A2:F2"/>
    <mergeCell ref="A3:F3"/>
    <mergeCell ref="A17:E17"/>
  </mergeCells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6"/>
  <sheetViews>
    <sheetView showGridLines="0" zoomScaleNormal="100" workbookViewId="0">
      <selection sqref="A1:D1"/>
    </sheetView>
  </sheetViews>
  <sheetFormatPr baseColWidth="10" defaultColWidth="8.6640625" defaultRowHeight="14.4" x14ac:dyDescent="0.3"/>
  <cols>
    <col min="1" max="1" width="7" customWidth="1"/>
    <col min="2" max="2" width="46" customWidth="1"/>
    <col min="3" max="3" width="10" customWidth="1"/>
    <col min="4" max="4" width="12" customWidth="1"/>
  </cols>
  <sheetData>
    <row r="1" spans="1:4" ht="21.75" customHeight="1" x14ac:dyDescent="0.3">
      <c r="A1" s="4" t="s">
        <v>38</v>
      </c>
      <c r="B1" s="4"/>
      <c r="C1" s="4"/>
      <c r="D1" s="4"/>
    </row>
    <row r="2" spans="1:4" ht="21.75" customHeight="1" x14ac:dyDescent="0.3">
      <c r="A2" s="3" t="s">
        <v>141</v>
      </c>
      <c r="B2" s="3"/>
      <c r="C2" s="3"/>
      <c r="D2" s="3"/>
    </row>
    <row r="3" spans="1:4" x14ac:dyDescent="0.3">
      <c r="A3" s="2" t="s">
        <v>62</v>
      </c>
      <c r="B3" s="2"/>
      <c r="C3" s="2"/>
      <c r="D3" s="2"/>
    </row>
    <row r="5" spans="1:4" ht="19.5" customHeight="1" x14ac:dyDescent="0.3">
      <c r="A5" s="19" t="s">
        <v>16</v>
      </c>
      <c r="B5" s="19" t="s">
        <v>17</v>
      </c>
      <c r="C5" s="19" t="s">
        <v>63</v>
      </c>
      <c r="D5" s="19" t="s">
        <v>64</v>
      </c>
    </row>
    <row r="6" spans="1:4" x14ac:dyDescent="0.3">
      <c r="A6" s="21">
        <v>1</v>
      </c>
      <c r="B6" s="22" t="s">
        <v>142</v>
      </c>
      <c r="C6" s="21" t="s">
        <v>72</v>
      </c>
      <c r="D6" s="38">
        <v>120</v>
      </c>
    </row>
    <row r="7" spans="1:4" x14ac:dyDescent="0.3">
      <c r="A7" s="24">
        <v>2</v>
      </c>
      <c r="B7" s="25" t="s">
        <v>143</v>
      </c>
      <c r="C7" s="24" t="s">
        <v>72</v>
      </c>
      <c r="D7" s="38">
        <v>240</v>
      </c>
    </row>
    <row r="8" spans="1:4" x14ac:dyDescent="0.3">
      <c r="A8" s="21">
        <v>3</v>
      </c>
      <c r="B8" s="22" t="s">
        <v>144</v>
      </c>
      <c r="C8" s="21" t="s">
        <v>72</v>
      </c>
      <c r="D8" s="38">
        <v>90</v>
      </c>
    </row>
    <row r="9" spans="1:4" x14ac:dyDescent="0.3">
      <c r="A9" s="24">
        <v>4</v>
      </c>
      <c r="B9" s="25" t="s">
        <v>145</v>
      </c>
      <c r="C9" s="24" t="s">
        <v>72</v>
      </c>
      <c r="D9" s="38">
        <v>40</v>
      </c>
    </row>
    <row r="10" spans="1:4" x14ac:dyDescent="0.3">
      <c r="A10" s="21">
        <v>5</v>
      </c>
      <c r="B10" s="22" t="s">
        <v>146</v>
      </c>
      <c r="C10" s="21" t="s">
        <v>72</v>
      </c>
      <c r="D10" s="38">
        <v>50</v>
      </c>
    </row>
    <row r="11" spans="1:4" x14ac:dyDescent="0.3">
      <c r="A11" s="24">
        <v>6</v>
      </c>
      <c r="B11" s="25" t="s">
        <v>147</v>
      </c>
      <c r="C11" s="24" t="s">
        <v>72</v>
      </c>
      <c r="D11" s="38">
        <v>280</v>
      </c>
    </row>
    <row r="12" spans="1:4" x14ac:dyDescent="0.3">
      <c r="A12" s="21">
        <v>7</v>
      </c>
      <c r="B12" s="22" t="s">
        <v>148</v>
      </c>
      <c r="C12" s="21" t="s">
        <v>72</v>
      </c>
      <c r="D12" s="38">
        <v>100</v>
      </c>
    </row>
    <row r="13" spans="1:4" x14ac:dyDescent="0.3">
      <c r="A13" s="24">
        <v>8</v>
      </c>
      <c r="B13" s="25" t="s">
        <v>149</v>
      </c>
      <c r="C13" s="24" t="s">
        <v>150</v>
      </c>
      <c r="D13" s="38">
        <v>8</v>
      </c>
    </row>
    <row r="14" spans="1:4" x14ac:dyDescent="0.3">
      <c r="A14" s="21">
        <v>9</v>
      </c>
      <c r="B14" s="22" t="s">
        <v>151</v>
      </c>
      <c r="C14" s="21" t="s">
        <v>72</v>
      </c>
      <c r="D14" s="38">
        <v>25</v>
      </c>
    </row>
    <row r="15" spans="1:4" x14ac:dyDescent="0.3">
      <c r="A15" s="24">
        <v>10</v>
      </c>
      <c r="B15" s="25" t="s">
        <v>152</v>
      </c>
      <c r="C15" s="24" t="s">
        <v>72</v>
      </c>
      <c r="D15" s="38">
        <v>90</v>
      </c>
    </row>
    <row r="16" spans="1:4" x14ac:dyDescent="0.3">
      <c r="A16" s="21">
        <v>11</v>
      </c>
      <c r="B16" s="22" t="s">
        <v>153</v>
      </c>
      <c r="C16" s="21" t="s">
        <v>72</v>
      </c>
      <c r="D16" s="38">
        <v>30</v>
      </c>
    </row>
  </sheetData>
  <mergeCells count="3">
    <mergeCell ref="A1:D1"/>
    <mergeCell ref="A2:D2"/>
    <mergeCell ref="A3:D3"/>
  </mergeCells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19"/>
  <sheetViews>
    <sheetView showGridLines="0" zoomScaleNormal="100" workbookViewId="0">
      <selection activeCell="J14" sqref="J14"/>
    </sheetView>
  </sheetViews>
  <sheetFormatPr baseColWidth="10" defaultColWidth="8.6640625" defaultRowHeight="14.4" x14ac:dyDescent="0.3"/>
  <cols>
    <col min="1" max="1" width="34" customWidth="1"/>
    <col min="2" max="2" width="9" customWidth="1"/>
    <col min="3" max="3" width="12" customWidth="1"/>
    <col min="4" max="4" width="13" customWidth="1"/>
    <col min="5" max="5" width="15" customWidth="1"/>
    <col min="6" max="6" width="13" customWidth="1"/>
    <col min="7" max="7" width="16" customWidth="1"/>
    <col min="8" max="8" width="14" customWidth="1"/>
    <col min="9" max="9" width="16" customWidth="1"/>
    <col min="10" max="10" width="14" customWidth="1"/>
  </cols>
  <sheetData>
    <row r="1" spans="1:10" ht="21.75" customHeight="1" x14ac:dyDescent="0.3">
      <c r="A1" s="4" t="s">
        <v>38</v>
      </c>
      <c r="B1" s="4"/>
      <c r="C1" s="4"/>
      <c r="D1" s="4"/>
      <c r="E1" s="4"/>
      <c r="F1" s="4"/>
      <c r="G1" s="4"/>
      <c r="H1" s="4"/>
      <c r="I1" s="4"/>
      <c r="J1" s="4"/>
    </row>
    <row r="2" spans="1:10" ht="21.75" customHeight="1" x14ac:dyDescent="0.3">
      <c r="A2" s="3" t="s">
        <v>154</v>
      </c>
      <c r="B2" s="3"/>
      <c r="C2" s="3"/>
      <c r="D2" s="3"/>
      <c r="E2" s="3"/>
      <c r="F2" s="3"/>
      <c r="G2" s="3"/>
      <c r="H2" s="3"/>
      <c r="I2" s="3"/>
      <c r="J2" s="3"/>
    </row>
    <row r="3" spans="1:10" ht="27.75" customHeight="1" x14ac:dyDescent="0.3">
      <c r="A3" s="5" t="s">
        <v>80</v>
      </c>
      <c r="B3" s="5"/>
      <c r="C3" s="5"/>
      <c r="D3" s="5"/>
      <c r="E3" s="5"/>
      <c r="F3" s="5"/>
      <c r="G3" s="5"/>
      <c r="H3" s="5"/>
      <c r="I3" s="5"/>
      <c r="J3" s="5"/>
    </row>
    <row r="5" spans="1:10" ht="33.75" customHeight="1" x14ac:dyDescent="0.3">
      <c r="A5" s="20" t="s">
        <v>81</v>
      </c>
      <c r="B5" s="20" t="s">
        <v>63</v>
      </c>
      <c r="C5" s="20" t="s">
        <v>82</v>
      </c>
      <c r="D5" s="20" t="s">
        <v>83</v>
      </c>
      <c r="E5" s="20" t="s">
        <v>84</v>
      </c>
      <c r="F5" s="20" t="s">
        <v>85</v>
      </c>
      <c r="G5" s="20" t="s">
        <v>86</v>
      </c>
      <c r="H5" s="20" t="s">
        <v>87</v>
      </c>
      <c r="I5" s="20" t="s">
        <v>88</v>
      </c>
      <c r="J5" s="20" t="s">
        <v>89</v>
      </c>
    </row>
    <row r="6" spans="1:10" ht="15.75" customHeight="1" x14ac:dyDescent="0.3">
      <c r="A6" s="1" t="s">
        <v>155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3">
      <c r="A7" s="22" t="s">
        <v>156</v>
      </c>
      <c r="B7" s="21" t="s">
        <v>157</v>
      </c>
      <c r="C7" s="38">
        <v>2.2000000000000002</v>
      </c>
      <c r="D7" s="41">
        <v>3200</v>
      </c>
      <c r="E7" s="21" t="s">
        <v>95</v>
      </c>
      <c r="F7" s="42">
        <f>C7*D7</f>
        <v>7040.0000000000009</v>
      </c>
      <c r="G7" s="46">
        <f>C7*'Metrado - Arquitectura'!D6</f>
        <v>264</v>
      </c>
      <c r="H7" s="23">
        <f>G7*D7</f>
        <v>844800</v>
      </c>
      <c r="I7" s="22"/>
      <c r="J7" s="22"/>
    </row>
    <row r="8" spans="1:10" x14ac:dyDescent="0.3">
      <c r="A8" s="22" t="s">
        <v>158</v>
      </c>
      <c r="B8" s="21" t="s">
        <v>72</v>
      </c>
      <c r="C8" s="38">
        <v>1</v>
      </c>
      <c r="D8" s="41">
        <v>4200</v>
      </c>
      <c r="E8" s="21" t="s">
        <v>95</v>
      </c>
      <c r="F8" s="42">
        <f>C8*D8</f>
        <v>4200</v>
      </c>
      <c r="G8" s="46">
        <f>C8*'Metrado - Arquitectura'!D6</f>
        <v>120</v>
      </c>
      <c r="H8" s="23">
        <f>G8*D8</f>
        <v>504000</v>
      </c>
      <c r="I8" s="22"/>
      <c r="J8" s="22"/>
    </row>
    <row r="9" spans="1:10" x14ac:dyDescent="0.3">
      <c r="A9" s="52" t="s">
        <v>92</v>
      </c>
      <c r="B9" s="52"/>
      <c r="C9" s="52"/>
      <c r="D9" s="52"/>
      <c r="E9" s="52"/>
      <c r="F9" s="40">
        <f>SUM(F7:F8)</f>
        <v>11240</v>
      </c>
      <c r="G9" s="25"/>
      <c r="H9" s="25"/>
      <c r="I9" s="25"/>
      <c r="J9" s="25"/>
    </row>
    <row r="10" spans="1:10" x14ac:dyDescent="0.3">
      <c r="A10" s="22" t="s">
        <v>93</v>
      </c>
      <c r="B10" s="21" t="s">
        <v>94</v>
      </c>
      <c r="C10" s="21" t="s">
        <v>95</v>
      </c>
      <c r="D10" s="41">
        <v>72000</v>
      </c>
      <c r="E10" s="38">
        <v>9</v>
      </c>
      <c r="F10" s="42">
        <f>D10/E10</f>
        <v>8000</v>
      </c>
      <c r="G10" s="21" t="s">
        <v>95</v>
      </c>
      <c r="H10" s="21" t="s">
        <v>95</v>
      </c>
      <c r="I10" s="22"/>
      <c r="J10" s="22"/>
    </row>
    <row r="11" spans="1:10" x14ac:dyDescent="0.3">
      <c r="A11" s="52" t="s">
        <v>96</v>
      </c>
      <c r="B11" s="52"/>
      <c r="C11" s="52"/>
      <c r="D11" s="52"/>
      <c r="E11" s="52"/>
      <c r="F11" s="40">
        <f>F10</f>
        <v>8000</v>
      </c>
      <c r="G11" s="25"/>
      <c r="H11" s="25"/>
      <c r="I11" s="25"/>
      <c r="J11" s="25"/>
    </row>
    <row r="12" spans="1:10" x14ac:dyDescent="0.3">
      <c r="A12" s="22" t="s">
        <v>99</v>
      </c>
      <c r="B12" s="22"/>
      <c r="C12" s="22"/>
      <c r="D12" s="22"/>
      <c r="E12" s="22"/>
      <c r="F12" s="42">
        <f>F11*0.03</f>
        <v>240</v>
      </c>
      <c r="G12" s="21" t="s">
        <v>95</v>
      </c>
      <c r="H12" s="21" t="s">
        <v>95</v>
      </c>
      <c r="I12" s="22"/>
      <c r="J12" s="22"/>
    </row>
    <row r="13" spans="1:10" x14ac:dyDescent="0.3">
      <c r="A13" s="52" t="s">
        <v>100</v>
      </c>
      <c r="B13" s="52"/>
      <c r="C13" s="52"/>
      <c r="D13" s="52"/>
      <c r="E13" s="52"/>
      <c r="F13" s="40">
        <f>SUM(F12:F12)</f>
        <v>240</v>
      </c>
      <c r="G13" s="25"/>
      <c r="H13" s="25"/>
      <c r="I13" s="25"/>
      <c r="J13" s="25"/>
    </row>
    <row r="14" spans="1:10" x14ac:dyDescent="0.3">
      <c r="A14" s="8" t="s">
        <v>118</v>
      </c>
      <c r="B14" s="8"/>
      <c r="C14" s="8"/>
      <c r="D14" s="8"/>
      <c r="E14" s="8"/>
      <c r="F14" s="43">
        <f>F9+F11+F13</f>
        <v>19480</v>
      </c>
      <c r="G14" s="44"/>
      <c r="H14" s="44"/>
      <c r="I14" s="43">
        <f ca="1">IFERROR(INDIRECT("'MINVU - "&amp;'Configuracion DS27'!$C$4&amp;"'!F12"),"N/D")</f>
        <v>16582.98474</v>
      </c>
      <c r="J14" s="45">
        <f ca="1">IFERROR((F14-I14)/I14,"N/D")</f>
        <v>0.1746980598138089</v>
      </c>
    </row>
    <row r="16" spans="1:10" ht="15.75" customHeight="1" x14ac:dyDescent="0.3">
      <c r="A16" s="1" t="s">
        <v>159</v>
      </c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3">
      <c r="A17" s="22" t="s">
        <v>160</v>
      </c>
      <c r="B17" s="21" t="s">
        <v>72</v>
      </c>
      <c r="C17" s="38">
        <v>1.05</v>
      </c>
      <c r="D17" s="41">
        <v>4500</v>
      </c>
      <c r="E17" s="21" t="s">
        <v>95</v>
      </c>
      <c r="F17" s="42">
        <f>C17*D17</f>
        <v>4725</v>
      </c>
      <c r="G17" s="46">
        <f>C17*'Metrado - Arquitectura'!D7</f>
        <v>252</v>
      </c>
      <c r="H17" s="23">
        <f>G17*D17</f>
        <v>1134000</v>
      </c>
      <c r="I17" s="22"/>
      <c r="J17" s="22"/>
    </row>
    <row r="18" spans="1:10" x14ac:dyDescent="0.3">
      <c r="A18" s="22" t="s">
        <v>161</v>
      </c>
      <c r="B18" s="21" t="s">
        <v>72</v>
      </c>
      <c r="C18" s="38">
        <v>1</v>
      </c>
      <c r="D18" s="41">
        <v>1600</v>
      </c>
      <c r="E18" s="21" t="s">
        <v>95</v>
      </c>
      <c r="F18" s="42">
        <f>C18*D18</f>
        <v>1600</v>
      </c>
      <c r="G18" s="46">
        <f>C18*'Metrado - Arquitectura'!D7</f>
        <v>240</v>
      </c>
      <c r="H18" s="23">
        <f>G18*D18</f>
        <v>384000</v>
      </c>
      <c r="I18" s="22"/>
      <c r="J18" s="22"/>
    </row>
    <row r="19" spans="1:10" x14ac:dyDescent="0.3">
      <c r="A19" s="52" t="s">
        <v>92</v>
      </c>
      <c r="B19" s="52"/>
      <c r="C19" s="52"/>
      <c r="D19" s="52"/>
      <c r="E19" s="52"/>
      <c r="F19" s="40">
        <f>SUM(F17:F18)</f>
        <v>6325</v>
      </c>
      <c r="G19" s="25"/>
      <c r="H19" s="25"/>
      <c r="I19" s="25"/>
      <c r="J19" s="25"/>
    </row>
    <row r="20" spans="1:10" x14ac:dyDescent="0.3">
      <c r="A20" s="22" t="s">
        <v>93</v>
      </c>
      <c r="B20" s="21" t="s">
        <v>94</v>
      </c>
      <c r="C20" s="21" t="s">
        <v>95</v>
      </c>
      <c r="D20" s="41">
        <v>71500</v>
      </c>
      <c r="E20" s="38">
        <v>13</v>
      </c>
      <c r="F20" s="42">
        <f>D20/E20</f>
        <v>5500</v>
      </c>
      <c r="G20" s="21" t="s">
        <v>95</v>
      </c>
      <c r="H20" s="21" t="s">
        <v>95</v>
      </c>
      <c r="I20" s="22"/>
      <c r="J20" s="22"/>
    </row>
    <row r="21" spans="1:10" x14ac:dyDescent="0.3">
      <c r="A21" s="52" t="s">
        <v>96</v>
      </c>
      <c r="B21" s="52"/>
      <c r="C21" s="52"/>
      <c r="D21" s="52"/>
      <c r="E21" s="52"/>
      <c r="F21" s="40">
        <f>F20</f>
        <v>5500</v>
      </c>
      <c r="G21" s="25"/>
      <c r="H21" s="25"/>
      <c r="I21" s="25"/>
      <c r="J21" s="25"/>
    </row>
    <row r="22" spans="1:10" x14ac:dyDescent="0.3">
      <c r="A22" s="22" t="s">
        <v>99</v>
      </c>
      <c r="B22" s="22"/>
      <c r="C22" s="22"/>
      <c r="D22" s="22"/>
      <c r="E22" s="22"/>
      <c r="F22" s="42">
        <f>F21*0.03</f>
        <v>165</v>
      </c>
      <c r="G22" s="21" t="s">
        <v>95</v>
      </c>
      <c r="H22" s="21" t="s">
        <v>95</v>
      </c>
      <c r="I22" s="22"/>
      <c r="J22" s="22"/>
    </row>
    <row r="23" spans="1:10" x14ac:dyDescent="0.3">
      <c r="A23" s="52" t="s">
        <v>100</v>
      </c>
      <c r="B23" s="52"/>
      <c r="C23" s="52"/>
      <c r="D23" s="52"/>
      <c r="E23" s="52"/>
      <c r="F23" s="40">
        <f>SUM(F22:F22)</f>
        <v>165</v>
      </c>
      <c r="G23" s="25"/>
      <c r="H23" s="25"/>
      <c r="I23" s="25"/>
      <c r="J23" s="25"/>
    </row>
    <row r="24" spans="1:10" x14ac:dyDescent="0.3">
      <c r="A24" s="8" t="s">
        <v>118</v>
      </c>
      <c r="B24" s="8"/>
      <c r="C24" s="8"/>
      <c r="D24" s="8"/>
      <c r="E24" s="8"/>
      <c r="F24" s="43">
        <f>F19+F21+F23</f>
        <v>11990</v>
      </c>
      <c r="G24" s="44"/>
      <c r="H24" s="44"/>
      <c r="I24" s="43">
        <f ca="1">IFERROR(INDIRECT("'MINVU - "&amp;'Configuracion DS27'!$C$4&amp;"'!F13"),"N/D")</f>
        <v>6004.1841299999996</v>
      </c>
      <c r="J24" s="45">
        <f ca="1">IFERROR((F24-I24)/I24,"N/D")</f>
        <v>0.9969407567119366</v>
      </c>
    </row>
    <row r="26" spans="1:10" ht="15.75" customHeight="1" x14ac:dyDescent="0.3">
      <c r="A26" s="1" t="s">
        <v>162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3">
      <c r="A27" s="22" t="s">
        <v>163</v>
      </c>
      <c r="B27" s="21" t="s">
        <v>72</v>
      </c>
      <c r="C27" s="38">
        <v>1.05</v>
      </c>
      <c r="D27" s="41">
        <v>4200</v>
      </c>
      <c r="E27" s="21" t="s">
        <v>95</v>
      </c>
      <c r="F27" s="42">
        <f>C27*D27</f>
        <v>4410</v>
      </c>
      <c r="G27" s="46">
        <f>C27*'Metrado - Arquitectura'!D8</f>
        <v>94.5</v>
      </c>
      <c r="H27" s="23">
        <f>G27*D27</f>
        <v>396900</v>
      </c>
      <c r="I27" s="22"/>
      <c r="J27" s="22"/>
    </row>
    <row r="28" spans="1:10" x14ac:dyDescent="0.3">
      <c r="A28" s="22" t="s">
        <v>164</v>
      </c>
      <c r="B28" s="21" t="s">
        <v>72</v>
      </c>
      <c r="C28" s="38">
        <v>1</v>
      </c>
      <c r="D28" s="41">
        <v>2500</v>
      </c>
      <c r="E28" s="21" t="s">
        <v>95</v>
      </c>
      <c r="F28" s="42">
        <f>C28*D28</f>
        <v>2500</v>
      </c>
      <c r="G28" s="46">
        <f>C28*'Metrado - Arquitectura'!D8</f>
        <v>90</v>
      </c>
      <c r="H28" s="23">
        <f>G28*D28</f>
        <v>225000</v>
      </c>
      <c r="I28" s="22"/>
      <c r="J28" s="22"/>
    </row>
    <row r="29" spans="1:10" x14ac:dyDescent="0.3">
      <c r="A29" s="52" t="s">
        <v>92</v>
      </c>
      <c r="B29" s="52"/>
      <c r="C29" s="52"/>
      <c r="D29" s="52"/>
      <c r="E29" s="52"/>
      <c r="F29" s="40">
        <f>SUM(F27:F28)</f>
        <v>6910</v>
      </c>
      <c r="G29" s="25"/>
      <c r="H29" s="25"/>
      <c r="I29" s="25"/>
      <c r="J29" s="25"/>
    </row>
    <row r="30" spans="1:10" x14ac:dyDescent="0.3">
      <c r="A30" s="22" t="s">
        <v>93</v>
      </c>
      <c r="B30" s="21" t="s">
        <v>94</v>
      </c>
      <c r="C30" s="21" t="s">
        <v>95</v>
      </c>
      <c r="D30" s="41">
        <v>72000</v>
      </c>
      <c r="E30" s="38">
        <v>12</v>
      </c>
      <c r="F30" s="42">
        <f>D30/E30</f>
        <v>6000</v>
      </c>
      <c r="G30" s="21" t="s">
        <v>95</v>
      </c>
      <c r="H30" s="21" t="s">
        <v>95</v>
      </c>
      <c r="I30" s="22"/>
      <c r="J30" s="22"/>
    </row>
    <row r="31" spans="1:10" x14ac:dyDescent="0.3">
      <c r="A31" s="52" t="s">
        <v>96</v>
      </c>
      <c r="B31" s="52"/>
      <c r="C31" s="52"/>
      <c r="D31" s="52"/>
      <c r="E31" s="52"/>
      <c r="F31" s="40">
        <f>F30</f>
        <v>6000</v>
      </c>
      <c r="G31" s="25"/>
      <c r="H31" s="25"/>
      <c r="I31" s="25"/>
      <c r="J31" s="25"/>
    </row>
    <row r="32" spans="1:10" x14ac:dyDescent="0.3">
      <c r="A32" s="22" t="s">
        <v>130</v>
      </c>
      <c r="B32" s="21" t="s">
        <v>98</v>
      </c>
      <c r="C32" s="38">
        <v>8.3299999999999999E-2</v>
      </c>
      <c r="D32" s="41">
        <v>8000</v>
      </c>
      <c r="E32" s="21" t="s">
        <v>95</v>
      </c>
      <c r="F32" s="42">
        <f>C32*D32</f>
        <v>666.4</v>
      </c>
      <c r="G32" s="21" t="s">
        <v>95</v>
      </c>
      <c r="H32" s="21" t="s">
        <v>95</v>
      </c>
      <c r="I32" s="22"/>
      <c r="J32" s="22"/>
    </row>
    <row r="33" spans="1:10" x14ac:dyDescent="0.3">
      <c r="A33" s="22" t="s">
        <v>99</v>
      </c>
      <c r="B33" s="22"/>
      <c r="C33" s="22"/>
      <c r="D33" s="22"/>
      <c r="E33" s="22"/>
      <c r="F33" s="42">
        <f>F31*0.03</f>
        <v>180</v>
      </c>
      <c r="G33" s="21" t="s">
        <v>95</v>
      </c>
      <c r="H33" s="21" t="s">
        <v>95</v>
      </c>
      <c r="I33" s="22"/>
      <c r="J33" s="22"/>
    </row>
    <row r="34" spans="1:10" x14ac:dyDescent="0.3">
      <c r="A34" s="52" t="s">
        <v>100</v>
      </c>
      <c r="B34" s="52"/>
      <c r="C34" s="52"/>
      <c r="D34" s="52"/>
      <c r="E34" s="52"/>
      <c r="F34" s="40">
        <f>SUM(F32:F33)</f>
        <v>846.4</v>
      </c>
      <c r="G34" s="25"/>
      <c r="H34" s="25"/>
      <c r="I34" s="25"/>
      <c r="J34" s="25"/>
    </row>
    <row r="35" spans="1:10" x14ac:dyDescent="0.3">
      <c r="A35" s="8" t="s">
        <v>118</v>
      </c>
      <c r="B35" s="8"/>
      <c r="C35" s="8"/>
      <c r="D35" s="8"/>
      <c r="E35" s="8"/>
      <c r="F35" s="43">
        <f>F29+F31+F34</f>
        <v>13756.4</v>
      </c>
      <c r="G35" s="44"/>
      <c r="H35" s="44"/>
      <c r="I35" s="47" t="s">
        <v>113</v>
      </c>
      <c r="J35" s="44"/>
    </row>
    <row r="37" spans="1:10" ht="15.75" customHeight="1" x14ac:dyDescent="0.3">
      <c r="A37" s="1" t="s">
        <v>165</v>
      </c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3">
      <c r="A38" s="22" t="s">
        <v>166</v>
      </c>
      <c r="B38" s="21" t="s">
        <v>72</v>
      </c>
      <c r="C38" s="38">
        <v>1.08</v>
      </c>
      <c r="D38" s="41">
        <v>9500</v>
      </c>
      <c r="E38" s="21" t="s">
        <v>95</v>
      </c>
      <c r="F38" s="42">
        <f>C38*D38</f>
        <v>10260</v>
      </c>
      <c r="G38" s="46">
        <f>C38*'Metrado - Arquitectura'!D9</f>
        <v>43.2</v>
      </c>
      <c r="H38" s="23">
        <f>G38*D38</f>
        <v>410400</v>
      </c>
      <c r="I38" s="22"/>
      <c r="J38" s="22"/>
    </row>
    <row r="39" spans="1:10" x14ac:dyDescent="0.3">
      <c r="A39" s="22" t="s">
        <v>167</v>
      </c>
      <c r="B39" s="21" t="s">
        <v>72</v>
      </c>
      <c r="C39" s="38">
        <v>1</v>
      </c>
      <c r="D39" s="41">
        <v>3200</v>
      </c>
      <c r="E39" s="21" t="s">
        <v>95</v>
      </c>
      <c r="F39" s="42">
        <f>C39*D39</f>
        <v>3200</v>
      </c>
      <c r="G39" s="46">
        <f>C39*'Metrado - Arquitectura'!D9</f>
        <v>40</v>
      </c>
      <c r="H39" s="23">
        <f>G39*D39</f>
        <v>128000</v>
      </c>
      <c r="I39" s="22"/>
      <c r="J39" s="22"/>
    </row>
    <row r="40" spans="1:10" x14ac:dyDescent="0.3">
      <c r="A40" s="52" t="s">
        <v>92</v>
      </c>
      <c r="B40" s="52"/>
      <c r="C40" s="52"/>
      <c r="D40" s="52"/>
      <c r="E40" s="52"/>
      <c r="F40" s="40">
        <f>SUM(F38:F39)</f>
        <v>13460</v>
      </c>
      <c r="G40" s="25"/>
      <c r="H40" s="25"/>
      <c r="I40" s="25"/>
      <c r="J40" s="25"/>
    </row>
    <row r="41" spans="1:10" x14ac:dyDescent="0.3">
      <c r="A41" s="22" t="s">
        <v>93</v>
      </c>
      <c r="B41" s="21" t="s">
        <v>94</v>
      </c>
      <c r="C41" s="21" t="s">
        <v>95</v>
      </c>
      <c r="D41" s="41">
        <v>72000</v>
      </c>
      <c r="E41" s="38">
        <v>8</v>
      </c>
      <c r="F41" s="42">
        <f>D41/E41</f>
        <v>9000</v>
      </c>
      <c r="G41" s="21" t="s">
        <v>95</v>
      </c>
      <c r="H41" s="21" t="s">
        <v>95</v>
      </c>
      <c r="I41" s="22"/>
      <c r="J41" s="22"/>
    </row>
    <row r="42" spans="1:10" x14ac:dyDescent="0.3">
      <c r="A42" s="52" t="s">
        <v>96</v>
      </c>
      <c r="B42" s="52"/>
      <c r="C42" s="52"/>
      <c r="D42" s="52"/>
      <c r="E42" s="52"/>
      <c r="F42" s="40">
        <f>F41</f>
        <v>9000</v>
      </c>
      <c r="G42" s="25"/>
      <c r="H42" s="25"/>
      <c r="I42" s="25"/>
      <c r="J42" s="25"/>
    </row>
    <row r="43" spans="1:10" x14ac:dyDescent="0.3">
      <c r="A43" s="22" t="s">
        <v>99</v>
      </c>
      <c r="B43" s="22"/>
      <c r="C43" s="22"/>
      <c r="D43" s="22"/>
      <c r="E43" s="22"/>
      <c r="F43" s="42">
        <f>F42*0.03</f>
        <v>270</v>
      </c>
      <c r="G43" s="21" t="s">
        <v>95</v>
      </c>
      <c r="H43" s="21" t="s">
        <v>95</v>
      </c>
      <c r="I43" s="22"/>
      <c r="J43" s="22"/>
    </row>
    <row r="44" spans="1:10" x14ac:dyDescent="0.3">
      <c r="A44" s="52" t="s">
        <v>100</v>
      </c>
      <c r="B44" s="52"/>
      <c r="C44" s="52"/>
      <c r="D44" s="52"/>
      <c r="E44" s="52"/>
      <c r="F44" s="40">
        <f>SUM(F43:F43)</f>
        <v>270</v>
      </c>
      <c r="G44" s="25"/>
      <c r="H44" s="25"/>
      <c r="I44" s="25"/>
      <c r="J44" s="25"/>
    </row>
    <row r="45" spans="1:10" x14ac:dyDescent="0.3">
      <c r="A45" s="8" t="s">
        <v>118</v>
      </c>
      <c r="B45" s="8"/>
      <c r="C45" s="8"/>
      <c r="D45" s="8"/>
      <c r="E45" s="8"/>
      <c r="F45" s="43">
        <f>F40+F42+F44</f>
        <v>22730</v>
      </c>
      <c r="G45" s="44"/>
      <c r="H45" s="44"/>
      <c r="I45" s="43">
        <f ca="1">IFERROR(INDIRECT("'MINVU - "&amp;'Configuracion DS27'!$C$4&amp;"'!F14"),"N/D")</f>
        <v>14267.085147</v>
      </c>
      <c r="J45" s="45">
        <f ca="1">IFERROR((F45-I45)/I45,"N/D")</f>
        <v>0.59317756681220435</v>
      </c>
    </row>
    <row r="47" spans="1:10" ht="15.75" customHeight="1" x14ac:dyDescent="0.3">
      <c r="A47" s="1" t="s">
        <v>168</v>
      </c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3">
      <c r="A48" s="22" t="s">
        <v>169</v>
      </c>
      <c r="B48" s="21" t="s">
        <v>72</v>
      </c>
      <c r="C48" s="38">
        <v>1.08</v>
      </c>
      <c r="D48" s="41">
        <v>9500</v>
      </c>
      <c r="E48" s="21" t="s">
        <v>95</v>
      </c>
      <c r="F48" s="42">
        <f>C48*D48</f>
        <v>10260</v>
      </c>
      <c r="G48" s="46">
        <f>C48*'Metrado - Arquitectura'!D10</f>
        <v>54</v>
      </c>
      <c r="H48" s="23">
        <f>G48*D48</f>
        <v>513000</v>
      </c>
      <c r="I48" s="22"/>
      <c r="J48" s="22"/>
    </row>
    <row r="49" spans="1:10" x14ac:dyDescent="0.3">
      <c r="A49" s="22" t="s">
        <v>170</v>
      </c>
      <c r="B49" s="21" t="s">
        <v>72</v>
      </c>
      <c r="C49" s="38">
        <v>1.05</v>
      </c>
      <c r="D49" s="41">
        <v>1200</v>
      </c>
      <c r="E49" s="21" t="s">
        <v>95</v>
      </c>
      <c r="F49" s="42">
        <f>C49*D49</f>
        <v>1260</v>
      </c>
      <c r="G49" s="46">
        <f>C49*'Metrado - Arquitectura'!D10</f>
        <v>52.5</v>
      </c>
      <c r="H49" s="23">
        <f>G49*D49</f>
        <v>63000</v>
      </c>
      <c r="I49" s="22"/>
      <c r="J49" s="22"/>
    </row>
    <row r="50" spans="1:10" x14ac:dyDescent="0.3">
      <c r="A50" s="52" t="s">
        <v>92</v>
      </c>
      <c r="B50" s="52"/>
      <c r="C50" s="52"/>
      <c r="D50" s="52"/>
      <c r="E50" s="52"/>
      <c r="F50" s="40">
        <f>SUM(F48:F49)</f>
        <v>11520</v>
      </c>
      <c r="G50" s="25"/>
      <c r="H50" s="25"/>
      <c r="I50" s="25"/>
      <c r="J50" s="25"/>
    </row>
    <row r="51" spans="1:10" x14ac:dyDescent="0.3">
      <c r="A51" s="22" t="s">
        <v>93</v>
      </c>
      <c r="B51" s="21" t="s">
        <v>94</v>
      </c>
      <c r="C51" s="21" t="s">
        <v>95</v>
      </c>
      <c r="D51" s="41">
        <v>72000</v>
      </c>
      <c r="E51" s="38">
        <v>12</v>
      </c>
      <c r="F51" s="42">
        <f>D51/E51</f>
        <v>6000</v>
      </c>
      <c r="G51" s="21" t="s">
        <v>95</v>
      </c>
      <c r="H51" s="21" t="s">
        <v>95</v>
      </c>
      <c r="I51" s="22"/>
      <c r="J51" s="22"/>
    </row>
    <row r="52" spans="1:10" x14ac:dyDescent="0.3">
      <c r="A52" s="52" t="s">
        <v>96</v>
      </c>
      <c r="B52" s="52"/>
      <c r="C52" s="52"/>
      <c r="D52" s="52"/>
      <c r="E52" s="52"/>
      <c r="F52" s="40">
        <f>F51</f>
        <v>6000</v>
      </c>
      <c r="G52" s="25"/>
      <c r="H52" s="25"/>
      <c r="I52" s="25"/>
      <c r="J52" s="25"/>
    </row>
    <row r="53" spans="1:10" x14ac:dyDescent="0.3">
      <c r="A53" s="22" t="s">
        <v>99</v>
      </c>
      <c r="B53" s="22"/>
      <c r="C53" s="22"/>
      <c r="D53" s="22"/>
      <c r="E53" s="22"/>
      <c r="F53" s="42">
        <f>F52*0.03</f>
        <v>180</v>
      </c>
      <c r="G53" s="21" t="s">
        <v>95</v>
      </c>
      <c r="H53" s="21" t="s">
        <v>95</v>
      </c>
      <c r="I53" s="22"/>
      <c r="J53" s="22"/>
    </row>
    <row r="54" spans="1:10" x14ac:dyDescent="0.3">
      <c r="A54" s="52" t="s">
        <v>100</v>
      </c>
      <c r="B54" s="52"/>
      <c r="C54" s="52"/>
      <c r="D54" s="52"/>
      <c r="E54" s="52"/>
      <c r="F54" s="40">
        <f>SUM(F53:F53)</f>
        <v>180</v>
      </c>
      <c r="G54" s="25"/>
      <c r="H54" s="25"/>
      <c r="I54" s="25"/>
      <c r="J54" s="25"/>
    </row>
    <row r="55" spans="1:10" x14ac:dyDescent="0.3">
      <c r="A55" s="8" t="s">
        <v>118</v>
      </c>
      <c r="B55" s="8"/>
      <c r="C55" s="8"/>
      <c r="D55" s="8"/>
      <c r="E55" s="8"/>
      <c r="F55" s="43">
        <f>F50+F52+F54</f>
        <v>17700</v>
      </c>
      <c r="G55" s="44"/>
      <c r="H55" s="44"/>
      <c r="I55" s="43">
        <f ca="1">IFERROR(INDIRECT("'MINVU - "&amp;'Configuracion DS27'!$C$4&amp;"'!F15"),"N/D")</f>
        <v>20932.954874999999</v>
      </c>
      <c r="J55" s="45">
        <f ca="1">IFERROR((F55-I55)/I55,"N/D")</f>
        <v>-0.1544433117209402</v>
      </c>
    </row>
    <row r="57" spans="1:10" ht="15.75" customHeight="1" x14ac:dyDescent="0.3">
      <c r="A57" s="1" t="s">
        <v>171</v>
      </c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3">
      <c r="A58" s="22" t="s">
        <v>172</v>
      </c>
      <c r="B58" s="21" t="s">
        <v>173</v>
      </c>
      <c r="C58" s="38">
        <v>0.25</v>
      </c>
      <c r="D58" s="41">
        <v>4500</v>
      </c>
      <c r="E58" s="21" t="s">
        <v>95</v>
      </c>
      <c r="F58" s="42">
        <f>C58*D58</f>
        <v>1125</v>
      </c>
      <c r="G58" s="46">
        <f>C58*'Metrado - Arquitectura'!D11</f>
        <v>70</v>
      </c>
      <c r="H58" s="23">
        <f>G58*D58</f>
        <v>315000</v>
      </c>
      <c r="I58" s="22"/>
      <c r="J58" s="22"/>
    </row>
    <row r="59" spans="1:10" x14ac:dyDescent="0.3">
      <c r="A59" s="22" t="s">
        <v>174</v>
      </c>
      <c r="B59" s="21" t="s">
        <v>173</v>
      </c>
      <c r="C59" s="38">
        <v>0.1</v>
      </c>
      <c r="D59" s="41">
        <v>3500</v>
      </c>
      <c r="E59" s="21" t="s">
        <v>95</v>
      </c>
      <c r="F59" s="42">
        <f>C59*D59</f>
        <v>350</v>
      </c>
      <c r="G59" s="46">
        <f>C59*'Metrado - Arquitectura'!D11</f>
        <v>28</v>
      </c>
      <c r="H59" s="23">
        <f>G59*D59</f>
        <v>98000</v>
      </c>
      <c r="I59" s="22"/>
      <c r="J59" s="22"/>
    </row>
    <row r="60" spans="1:10" x14ac:dyDescent="0.3">
      <c r="A60" s="52" t="s">
        <v>92</v>
      </c>
      <c r="B60" s="52"/>
      <c r="C60" s="52"/>
      <c r="D60" s="52"/>
      <c r="E60" s="52"/>
      <c r="F60" s="40">
        <f>SUM(F58:F59)</f>
        <v>1475</v>
      </c>
      <c r="G60" s="25"/>
      <c r="H60" s="25"/>
      <c r="I60" s="25"/>
      <c r="J60" s="25"/>
    </row>
    <row r="61" spans="1:10" x14ac:dyDescent="0.3">
      <c r="A61" s="22" t="s">
        <v>93</v>
      </c>
      <c r="B61" s="21" t="s">
        <v>94</v>
      </c>
      <c r="C61" s="21" t="s">
        <v>95</v>
      </c>
      <c r="D61" s="41">
        <v>80000</v>
      </c>
      <c r="E61" s="38">
        <v>32</v>
      </c>
      <c r="F61" s="42">
        <f>D61/E61</f>
        <v>2500</v>
      </c>
      <c r="G61" s="21" t="s">
        <v>95</v>
      </c>
      <c r="H61" s="21" t="s">
        <v>95</v>
      </c>
      <c r="I61" s="22"/>
      <c r="J61" s="22"/>
    </row>
    <row r="62" spans="1:10" x14ac:dyDescent="0.3">
      <c r="A62" s="52" t="s">
        <v>96</v>
      </c>
      <c r="B62" s="52"/>
      <c r="C62" s="52"/>
      <c r="D62" s="52"/>
      <c r="E62" s="52"/>
      <c r="F62" s="40">
        <f>F61</f>
        <v>2500</v>
      </c>
      <c r="G62" s="25"/>
      <c r="H62" s="25"/>
      <c r="I62" s="25"/>
      <c r="J62" s="25"/>
    </row>
    <row r="63" spans="1:10" x14ac:dyDescent="0.3">
      <c r="A63" s="22" t="s">
        <v>99</v>
      </c>
      <c r="B63" s="22"/>
      <c r="C63" s="22"/>
      <c r="D63" s="22"/>
      <c r="E63" s="22"/>
      <c r="F63" s="42">
        <f>F62*0.03</f>
        <v>75</v>
      </c>
      <c r="G63" s="21" t="s">
        <v>95</v>
      </c>
      <c r="H63" s="21" t="s">
        <v>95</v>
      </c>
      <c r="I63" s="22"/>
      <c r="J63" s="22"/>
    </row>
    <row r="64" spans="1:10" x14ac:dyDescent="0.3">
      <c r="A64" s="52" t="s">
        <v>100</v>
      </c>
      <c r="B64" s="52"/>
      <c r="C64" s="52"/>
      <c r="D64" s="52"/>
      <c r="E64" s="52"/>
      <c r="F64" s="40">
        <f>SUM(F63:F63)</f>
        <v>75</v>
      </c>
      <c r="G64" s="25"/>
      <c r="H64" s="25"/>
      <c r="I64" s="25"/>
      <c r="J64" s="25"/>
    </row>
    <row r="65" spans="1:10" x14ac:dyDescent="0.3">
      <c r="A65" s="8" t="s">
        <v>118</v>
      </c>
      <c r="B65" s="8"/>
      <c r="C65" s="8"/>
      <c r="D65" s="8"/>
      <c r="E65" s="8"/>
      <c r="F65" s="43">
        <f>F60+F62+F64</f>
        <v>4050</v>
      </c>
      <c r="G65" s="44"/>
      <c r="H65" s="44"/>
      <c r="I65" s="43">
        <f ca="1">IFERROR(INDIRECT("'MINVU - "&amp;'Configuracion DS27'!$C$4&amp;"'!F16"),"N/D")</f>
        <v>4088.5634789999999</v>
      </c>
      <c r="J65" s="45">
        <f ca="1">IFERROR((F65-I65)/I65,"N/D")</f>
        <v>-9.4320362636101107E-3</v>
      </c>
    </row>
    <row r="67" spans="1:10" ht="15.75" customHeight="1" x14ac:dyDescent="0.3">
      <c r="A67" s="1" t="s">
        <v>175</v>
      </c>
      <c r="B67" s="1"/>
      <c r="C67" s="1"/>
      <c r="D67" s="1"/>
      <c r="E67" s="1"/>
      <c r="F67" s="1"/>
      <c r="G67" s="1"/>
      <c r="H67" s="1"/>
      <c r="I67" s="1"/>
      <c r="J67" s="1"/>
    </row>
    <row r="68" spans="1:10" x14ac:dyDescent="0.3">
      <c r="A68" s="22" t="s">
        <v>176</v>
      </c>
      <c r="B68" s="21" t="s">
        <v>173</v>
      </c>
      <c r="C68" s="38">
        <v>0.28000000000000003</v>
      </c>
      <c r="D68" s="41">
        <v>6500</v>
      </c>
      <c r="E68" s="21" t="s">
        <v>95</v>
      </c>
      <c r="F68" s="42">
        <f>C68*D68</f>
        <v>1820.0000000000002</v>
      </c>
      <c r="G68" s="46">
        <f>C68*'Metrado - Arquitectura'!D12</f>
        <v>28.000000000000004</v>
      </c>
      <c r="H68" s="23">
        <f>G68*D68</f>
        <v>182000.00000000003</v>
      </c>
      <c r="I68" s="22"/>
      <c r="J68" s="22"/>
    </row>
    <row r="69" spans="1:10" x14ac:dyDescent="0.3">
      <c r="A69" s="22" t="s">
        <v>177</v>
      </c>
      <c r="B69" s="21" t="s">
        <v>173</v>
      </c>
      <c r="C69" s="38">
        <v>0.1</v>
      </c>
      <c r="D69" s="41">
        <v>4500</v>
      </c>
      <c r="E69" s="21" t="s">
        <v>95</v>
      </c>
      <c r="F69" s="42">
        <f>C69*D69</f>
        <v>450</v>
      </c>
      <c r="G69" s="46">
        <f>C69*'Metrado - Arquitectura'!D12</f>
        <v>10</v>
      </c>
      <c r="H69" s="23">
        <f>G69*D69</f>
        <v>45000</v>
      </c>
      <c r="I69" s="22"/>
      <c r="J69" s="22"/>
    </row>
    <row r="70" spans="1:10" x14ac:dyDescent="0.3">
      <c r="A70" s="52" t="s">
        <v>92</v>
      </c>
      <c r="B70" s="52"/>
      <c r="C70" s="52"/>
      <c r="D70" s="52"/>
      <c r="E70" s="52"/>
      <c r="F70" s="40">
        <f>SUM(F68:F69)</f>
        <v>2270</v>
      </c>
      <c r="G70" s="25"/>
      <c r="H70" s="25"/>
      <c r="I70" s="25"/>
      <c r="J70" s="25"/>
    </row>
    <row r="71" spans="1:10" x14ac:dyDescent="0.3">
      <c r="A71" s="22" t="s">
        <v>93</v>
      </c>
      <c r="B71" s="21" t="s">
        <v>94</v>
      </c>
      <c r="C71" s="21" t="s">
        <v>95</v>
      </c>
      <c r="D71" s="41">
        <v>78000</v>
      </c>
      <c r="E71" s="38">
        <v>26</v>
      </c>
      <c r="F71" s="42">
        <f>D71/E71</f>
        <v>3000</v>
      </c>
      <c r="G71" s="21" t="s">
        <v>95</v>
      </c>
      <c r="H71" s="21" t="s">
        <v>95</v>
      </c>
      <c r="I71" s="22"/>
      <c r="J71" s="22"/>
    </row>
    <row r="72" spans="1:10" x14ac:dyDescent="0.3">
      <c r="A72" s="52" t="s">
        <v>96</v>
      </c>
      <c r="B72" s="52"/>
      <c r="C72" s="52"/>
      <c r="D72" s="52"/>
      <c r="E72" s="52"/>
      <c r="F72" s="40">
        <f>F71</f>
        <v>3000</v>
      </c>
      <c r="G72" s="25"/>
      <c r="H72" s="25"/>
      <c r="I72" s="25"/>
      <c r="J72" s="25"/>
    </row>
    <row r="73" spans="1:10" x14ac:dyDescent="0.3">
      <c r="A73" s="22" t="s">
        <v>130</v>
      </c>
      <c r="B73" s="21" t="s">
        <v>98</v>
      </c>
      <c r="C73" s="38">
        <v>3.85E-2</v>
      </c>
      <c r="D73" s="41">
        <v>8000</v>
      </c>
      <c r="E73" s="21" t="s">
        <v>95</v>
      </c>
      <c r="F73" s="42">
        <f>C73*D73</f>
        <v>308</v>
      </c>
      <c r="G73" s="21" t="s">
        <v>95</v>
      </c>
      <c r="H73" s="21" t="s">
        <v>95</v>
      </c>
      <c r="I73" s="22"/>
      <c r="J73" s="22"/>
    </row>
    <row r="74" spans="1:10" x14ac:dyDescent="0.3">
      <c r="A74" s="22" t="s">
        <v>99</v>
      </c>
      <c r="B74" s="22"/>
      <c r="C74" s="22"/>
      <c r="D74" s="22"/>
      <c r="E74" s="22"/>
      <c r="F74" s="42">
        <f>F72*0.03</f>
        <v>90</v>
      </c>
      <c r="G74" s="21" t="s">
        <v>95</v>
      </c>
      <c r="H74" s="21" t="s">
        <v>95</v>
      </c>
      <c r="I74" s="22"/>
      <c r="J74" s="22"/>
    </row>
    <row r="75" spans="1:10" x14ac:dyDescent="0.3">
      <c r="A75" s="52" t="s">
        <v>100</v>
      </c>
      <c r="B75" s="52"/>
      <c r="C75" s="52"/>
      <c r="D75" s="52"/>
      <c r="E75" s="52"/>
      <c r="F75" s="40">
        <f>SUM(F73:F74)</f>
        <v>398</v>
      </c>
      <c r="G75" s="25"/>
      <c r="H75" s="25"/>
      <c r="I75" s="25"/>
      <c r="J75" s="25"/>
    </row>
    <row r="76" spans="1:10" x14ac:dyDescent="0.3">
      <c r="A76" s="8" t="s">
        <v>118</v>
      </c>
      <c r="B76" s="8"/>
      <c r="C76" s="8"/>
      <c r="D76" s="8"/>
      <c r="E76" s="8"/>
      <c r="F76" s="43">
        <f>F70+F72+F75</f>
        <v>5668</v>
      </c>
      <c r="G76" s="44"/>
      <c r="H76" s="44"/>
      <c r="I76" s="47" t="s">
        <v>113</v>
      </c>
      <c r="J76" s="44"/>
    </row>
    <row r="78" spans="1:10" ht="15.75" customHeight="1" x14ac:dyDescent="0.3">
      <c r="A78" s="1" t="s">
        <v>178</v>
      </c>
      <c r="B78" s="1"/>
      <c r="C78" s="1"/>
      <c r="D78" s="1"/>
      <c r="E78" s="1"/>
      <c r="F78" s="1"/>
      <c r="G78" s="1"/>
      <c r="H78" s="1"/>
      <c r="I78" s="1"/>
      <c r="J78" s="1"/>
    </row>
    <row r="79" spans="1:10" x14ac:dyDescent="0.3">
      <c r="A79" s="22" t="s">
        <v>179</v>
      </c>
      <c r="B79" s="21" t="s">
        <v>150</v>
      </c>
      <c r="C79" s="38">
        <v>1</v>
      </c>
      <c r="D79" s="41">
        <v>42000</v>
      </c>
      <c r="E79" s="21" t="s">
        <v>95</v>
      </c>
      <c r="F79" s="42">
        <f>C79*D79</f>
        <v>42000</v>
      </c>
      <c r="G79" s="46">
        <f>C79*'Metrado - Arquitectura'!D13</f>
        <v>8</v>
      </c>
      <c r="H79" s="23">
        <f>G79*D79</f>
        <v>336000</v>
      </c>
      <c r="I79" s="22"/>
      <c r="J79" s="22"/>
    </row>
    <row r="80" spans="1:10" x14ac:dyDescent="0.3">
      <c r="A80" s="22" t="s">
        <v>180</v>
      </c>
      <c r="B80" s="21" t="s">
        <v>181</v>
      </c>
      <c r="C80" s="38">
        <v>1</v>
      </c>
      <c r="D80" s="41">
        <v>13000</v>
      </c>
      <c r="E80" s="21" t="s">
        <v>95</v>
      </c>
      <c r="F80" s="42">
        <f>C80*D80</f>
        <v>13000</v>
      </c>
      <c r="G80" s="46">
        <f>C80*'Metrado - Arquitectura'!D13</f>
        <v>8</v>
      </c>
      <c r="H80" s="23">
        <f>G80*D80</f>
        <v>104000</v>
      </c>
      <c r="I80" s="22"/>
      <c r="J80" s="22"/>
    </row>
    <row r="81" spans="1:10" x14ac:dyDescent="0.3">
      <c r="A81" s="52" t="s">
        <v>92</v>
      </c>
      <c r="B81" s="52"/>
      <c r="C81" s="52"/>
      <c r="D81" s="52"/>
      <c r="E81" s="52"/>
      <c r="F81" s="40">
        <f>SUM(F79:F80)</f>
        <v>55000</v>
      </c>
      <c r="G81" s="25"/>
      <c r="H81" s="25"/>
      <c r="I81" s="25"/>
      <c r="J81" s="25"/>
    </row>
    <row r="82" spans="1:10" x14ac:dyDescent="0.3">
      <c r="A82" s="22" t="s">
        <v>93</v>
      </c>
      <c r="B82" s="21" t="s">
        <v>94</v>
      </c>
      <c r="C82" s="21" t="s">
        <v>95</v>
      </c>
      <c r="D82" s="41">
        <v>60000</v>
      </c>
      <c r="E82" s="38">
        <v>4</v>
      </c>
      <c r="F82" s="42">
        <f>D82/E82</f>
        <v>15000</v>
      </c>
      <c r="G82" s="21" t="s">
        <v>95</v>
      </c>
      <c r="H82" s="21" t="s">
        <v>95</v>
      </c>
      <c r="I82" s="22"/>
      <c r="J82" s="22"/>
    </row>
    <row r="83" spans="1:10" x14ac:dyDescent="0.3">
      <c r="A83" s="52" t="s">
        <v>96</v>
      </c>
      <c r="B83" s="52"/>
      <c r="C83" s="52"/>
      <c r="D83" s="52"/>
      <c r="E83" s="52"/>
      <c r="F83" s="40">
        <f>F82</f>
        <v>15000</v>
      </c>
      <c r="G83" s="25"/>
      <c r="H83" s="25"/>
      <c r="I83" s="25"/>
      <c r="J83" s="25"/>
    </row>
    <row r="84" spans="1:10" x14ac:dyDescent="0.3">
      <c r="A84" s="22" t="s">
        <v>99</v>
      </c>
      <c r="B84" s="22"/>
      <c r="C84" s="22"/>
      <c r="D84" s="22"/>
      <c r="E84" s="22"/>
      <c r="F84" s="42">
        <f>F83*0.03</f>
        <v>450</v>
      </c>
      <c r="G84" s="21" t="s">
        <v>95</v>
      </c>
      <c r="H84" s="21" t="s">
        <v>95</v>
      </c>
      <c r="I84" s="22"/>
      <c r="J84" s="22"/>
    </row>
    <row r="85" spans="1:10" x14ac:dyDescent="0.3">
      <c r="A85" s="52" t="s">
        <v>100</v>
      </c>
      <c r="B85" s="52"/>
      <c r="C85" s="52"/>
      <c r="D85" s="52"/>
      <c r="E85" s="52"/>
      <c r="F85" s="40">
        <f>SUM(F84:F84)</f>
        <v>450</v>
      </c>
      <c r="G85" s="25"/>
      <c r="H85" s="25"/>
      <c r="I85" s="25"/>
      <c r="J85" s="25"/>
    </row>
    <row r="86" spans="1:10" x14ac:dyDescent="0.3">
      <c r="A86" s="8" t="s">
        <v>182</v>
      </c>
      <c r="B86" s="8"/>
      <c r="C86" s="8"/>
      <c r="D86" s="8"/>
      <c r="E86" s="8"/>
      <c r="F86" s="43">
        <f>F81+F83+F85</f>
        <v>70450</v>
      </c>
      <c r="G86" s="44"/>
      <c r="H86" s="44"/>
      <c r="I86" s="43">
        <f ca="1">IFERROR(INDIRECT("'MINVU - "&amp;'Configuracion DS27'!$C$4&amp;"'!F17"),"N/D")</f>
        <v>57721.857228000001</v>
      </c>
      <c r="J86" s="45">
        <f ca="1">IFERROR((F86-I86)/I86,"N/D")</f>
        <v>0.22050819885652898</v>
      </c>
    </row>
    <row r="88" spans="1:10" ht="15.75" customHeight="1" x14ac:dyDescent="0.3">
      <c r="A88" s="1" t="s">
        <v>183</v>
      </c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3">
      <c r="A89" s="22" t="s">
        <v>184</v>
      </c>
      <c r="B89" s="21" t="s">
        <v>72</v>
      </c>
      <c r="C89" s="38">
        <v>1</v>
      </c>
      <c r="D89" s="41">
        <v>88000</v>
      </c>
      <c r="E89" s="21" t="s">
        <v>95</v>
      </c>
      <c r="F89" s="42">
        <f>C89*D89</f>
        <v>88000</v>
      </c>
      <c r="G89" s="46">
        <f>C89*'Metrado - Arquitectura'!D14</f>
        <v>25</v>
      </c>
      <c r="H89" s="23">
        <f>G89*D89</f>
        <v>2200000</v>
      </c>
      <c r="I89" s="22"/>
      <c r="J89" s="22"/>
    </row>
    <row r="90" spans="1:10" x14ac:dyDescent="0.3">
      <c r="A90" s="22" t="s">
        <v>185</v>
      </c>
      <c r="B90" s="21" t="s">
        <v>72</v>
      </c>
      <c r="C90" s="38">
        <v>1</v>
      </c>
      <c r="D90" s="41">
        <v>7000</v>
      </c>
      <c r="E90" s="21" t="s">
        <v>95</v>
      </c>
      <c r="F90" s="42">
        <f>C90*D90</f>
        <v>7000</v>
      </c>
      <c r="G90" s="46">
        <f>C90*'Metrado - Arquitectura'!D14</f>
        <v>25</v>
      </c>
      <c r="H90" s="23">
        <f>G90*D90</f>
        <v>175000</v>
      </c>
      <c r="I90" s="22"/>
      <c r="J90" s="22"/>
    </row>
    <row r="91" spans="1:10" x14ac:dyDescent="0.3">
      <c r="A91" s="52" t="s">
        <v>92</v>
      </c>
      <c r="B91" s="52"/>
      <c r="C91" s="52"/>
      <c r="D91" s="52"/>
      <c r="E91" s="52"/>
      <c r="F91" s="40">
        <f>SUM(F89:F90)</f>
        <v>95000</v>
      </c>
      <c r="G91" s="25"/>
      <c r="H91" s="25"/>
      <c r="I91" s="25"/>
      <c r="J91" s="25"/>
    </row>
    <row r="92" spans="1:10" x14ac:dyDescent="0.3">
      <c r="A92" s="22" t="s">
        <v>93</v>
      </c>
      <c r="B92" s="21" t="s">
        <v>94</v>
      </c>
      <c r="C92" s="21" t="s">
        <v>95</v>
      </c>
      <c r="D92" s="41">
        <v>72000</v>
      </c>
      <c r="E92" s="38">
        <v>6</v>
      </c>
      <c r="F92" s="42">
        <f>D92/E92</f>
        <v>12000</v>
      </c>
      <c r="G92" s="21" t="s">
        <v>95</v>
      </c>
      <c r="H92" s="21" t="s">
        <v>95</v>
      </c>
      <c r="I92" s="22"/>
      <c r="J92" s="22"/>
    </row>
    <row r="93" spans="1:10" x14ac:dyDescent="0.3">
      <c r="A93" s="52" t="s">
        <v>96</v>
      </c>
      <c r="B93" s="52"/>
      <c r="C93" s="52"/>
      <c r="D93" s="52"/>
      <c r="E93" s="52"/>
      <c r="F93" s="40">
        <f>F92</f>
        <v>12000</v>
      </c>
      <c r="G93" s="25"/>
      <c r="H93" s="25"/>
      <c r="I93" s="25"/>
      <c r="J93" s="25"/>
    </row>
    <row r="94" spans="1:10" x14ac:dyDescent="0.3">
      <c r="A94" s="22" t="s">
        <v>130</v>
      </c>
      <c r="B94" s="21" t="s">
        <v>98</v>
      </c>
      <c r="C94" s="38">
        <v>0.16669999999999999</v>
      </c>
      <c r="D94" s="41">
        <v>8000</v>
      </c>
      <c r="E94" s="21" t="s">
        <v>95</v>
      </c>
      <c r="F94" s="42">
        <f>C94*D94</f>
        <v>1333.6</v>
      </c>
      <c r="G94" s="21" t="s">
        <v>95</v>
      </c>
      <c r="H94" s="21" t="s">
        <v>95</v>
      </c>
      <c r="I94" s="22"/>
      <c r="J94" s="22"/>
    </row>
    <row r="95" spans="1:10" x14ac:dyDescent="0.3">
      <c r="A95" s="22" t="s">
        <v>99</v>
      </c>
      <c r="B95" s="22"/>
      <c r="C95" s="22"/>
      <c r="D95" s="22"/>
      <c r="E95" s="22"/>
      <c r="F95" s="42">
        <f>F93*0.03</f>
        <v>360</v>
      </c>
      <c r="G95" s="21" t="s">
        <v>95</v>
      </c>
      <c r="H95" s="21" t="s">
        <v>95</v>
      </c>
      <c r="I95" s="22"/>
      <c r="J95" s="22"/>
    </row>
    <row r="96" spans="1:10" x14ac:dyDescent="0.3">
      <c r="A96" s="52" t="s">
        <v>100</v>
      </c>
      <c r="B96" s="52"/>
      <c r="C96" s="52"/>
      <c r="D96" s="52"/>
      <c r="E96" s="52"/>
      <c r="F96" s="40">
        <f>SUM(F94:F95)</f>
        <v>1693.6</v>
      </c>
      <c r="G96" s="25"/>
      <c r="H96" s="25"/>
      <c r="I96" s="25"/>
      <c r="J96" s="25"/>
    </row>
    <row r="97" spans="1:10" x14ac:dyDescent="0.3">
      <c r="A97" s="8" t="s">
        <v>118</v>
      </c>
      <c r="B97" s="8"/>
      <c r="C97" s="8"/>
      <c r="D97" s="8"/>
      <c r="E97" s="8"/>
      <c r="F97" s="43">
        <f>F91+F93+F96</f>
        <v>108693.6</v>
      </c>
      <c r="G97" s="44"/>
      <c r="H97" s="44"/>
      <c r="I97" s="43">
        <f ca="1">IFERROR(INDIRECT("'MINVU - "&amp;'Configuracion DS27'!$C$4&amp;"'!F18"),"N/D")</f>
        <v>134710.20189900001</v>
      </c>
      <c r="J97" s="45">
        <f ca="1">IFERROR((F97-I97)/I97,"N/D")</f>
        <v>-0.19313015296722771</v>
      </c>
    </row>
    <row r="99" spans="1:10" ht="15.75" customHeight="1" x14ac:dyDescent="0.3">
      <c r="A99" s="1" t="s">
        <v>186</v>
      </c>
      <c r="B99" s="1"/>
      <c r="C99" s="1"/>
      <c r="D99" s="1"/>
      <c r="E99" s="1"/>
      <c r="F99" s="1"/>
      <c r="G99" s="1"/>
      <c r="H99" s="1"/>
      <c r="I99" s="1"/>
      <c r="J99" s="1"/>
    </row>
    <row r="100" spans="1:10" x14ac:dyDescent="0.3">
      <c r="A100" s="22" t="s">
        <v>187</v>
      </c>
      <c r="B100" s="21" t="s">
        <v>72</v>
      </c>
      <c r="C100" s="38">
        <v>1.1000000000000001</v>
      </c>
      <c r="D100" s="41">
        <v>11000</v>
      </c>
      <c r="E100" s="21" t="s">
        <v>95</v>
      </c>
      <c r="F100" s="42">
        <f>C100*D100</f>
        <v>12100.000000000002</v>
      </c>
      <c r="G100" s="46">
        <f>C100*'Metrado - Arquitectura'!D15</f>
        <v>99.000000000000014</v>
      </c>
      <c r="H100" s="23">
        <f>G100*D100</f>
        <v>1089000.0000000002</v>
      </c>
      <c r="I100" s="22"/>
      <c r="J100" s="22"/>
    </row>
    <row r="101" spans="1:10" x14ac:dyDescent="0.3">
      <c r="A101" s="22" t="s">
        <v>188</v>
      </c>
      <c r="B101" s="21" t="s">
        <v>72</v>
      </c>
      <c r="C101" s="38">
        <v>1</v>
      </c>
      <c r="D101" s="41">
        <v>5000</v>
      </c>
      <c r="E101" s="21" t="s">
        <v>95</v>
      </c>
      <c r="F101" s="42">
        <f>C101*D101</f>
        <v>5000</v>
      </c>
      <c r="G101" s="46">
        <f>C101*'Metrado - Arquitectura'!D15</f>
        <v>90</v>
      </c>
      <c r="H101" s="23">
        <f>G101*D101</f>
        <v>450000</v>
      </c>
      <c r="I101" s="22"/>
      <c r="J101" s="22"/>
    </row>
    <row r="102" spans="1:10" x14ac:dyDescent="0.3">
      <c r="A102" s="52" t="s">
        <v>92</v>
      </c>
      <c r="B102" s="52"/>
      <c r="C102" s="52"/>
      <c r="D102" s="52"/>
      <c r="E102" s="52"/>
      <c r="F102" s="40">
        <f>SUM(F100:F101)</f>
        <v>17100</v>
      </c>
      <c r="G102" s="25"/>
      <c r="H102" s="25"/>
      <c r="I102" s="25"/>
      <c r="J102" s="25"/>
    </row>
    <row r="103" spans="1:10" x14ac:dyDescent="0.3">
      <c r="A103" s="22" t="s">
        <v>93</v>
      </c>
      <c r="B103" s="21" t="s">
        <v>94</v>
      </c>
      <c r="C103" s="21" t="s">
        <v>95</v>
      </c>
      <c r="D103" s="41">
        <v>72000</v>
      </c>
      <c r="E103" s="38">
        <v>9</v>
      </c>
      <c r="F103" s="42">
        <f>D103/E103</f>
        <v>8000</v>
      </c>
      <c r="G103" s="21" t="s">
        <v>95</v>
      </c>
      <c r="H103" s="21" t="s">
        <v>95</v>
      </c>
      <c r="I103" s="22"/>
      <c r="J103" s="22"/>
    </row>
    <row r="104" spans="1:10" x14ac:dyDescent="0.3">
      <c r="A104" s="52" t="s">
        <v>96</v>
      </c>
      <c r="B104" s="52"/>
      <c r="C104" s="52"/>
      <c r="D104" s="52"/>
      <c r="E104" s="52"/>
      <c r="F104" s="40">
        <f>F103</f>
        <v>8000</v>
      </c>
      <c r="G104" s="25"/>
      <c r="H104" s="25"/>
      <c r="I104" s="25"/>
      <c r="J104" s="25"/>
    </row>
    <row r="105" spans="1:10" x14ac:dyDescent="0.3">
      <c r="A105" s="22" t="s">
        <v>130</v>
      </c>
      <c r="B105" s="21" t="s">
        <v>98</v>
      </c>
      <c r="C105" s="38">
        <v>0.1111</v>
      </c>
      <c r="D105" s="41">
        <v>8000</v>
      </c>
      <c r="E105" s="21" t="s">
        <v>95</v>
      </c>
      <c r="F105" s="42">
        <f>C105*D105</f>
        <v>888.80000000000007</v>
      </c>
      <c r="G105" s="21" t="s">
        <v>95</v>
      </c>
      <c r="H105" s="21" t="s">
        <v>95</v>
      </c>
      <c r="I105" s="22"/>
      <c r="J105" s="22"/>
    </row>
    <row r="106" spans="1:10" x14ac:dyDescent="0.3">
      <c r="A106" s="22" t="s">
        <v>189</v>
      </c>
      <c r="B106" s="21" t="s">
        <v>98</v>
      </c>
      <c r="C106" s="38">
        <v>0.1111</v>
      </c>
      <c r="D106" s="41">
        <v>45000</v>
      </c>
      <c r="E106" s="21" t="s">
        <v>95</v>
      </c>
      <c r="F106" s="42">
        <f>C106*D106</f>
        <v>4999.5</v>
      </c>
      <c r="G106" s="21" t="s">
        <v>95</v>
      </c>
      <c r="H106" s="21" t="s">
        <v>95</v>
      </c>
      <c r="I106" s="22"/>
      <c r="J106" s="22"/>
    </row>
    <row r="107" spans="1:10" x14ac:dyDescent="0.3">
      <c r="A107" s="22" t="s">
        <v>99</v>
      </c>
      <c r="B107" s="22"/>
      <c r="C107" s="22"/>
      <c r="D107" s="22"/>
      <c r="E107" s="22"/>
      <c r="F107" s="42">
        <f>F104*0.03</f>
        <v>240</v>
      </c>
      <c r="G107" s="21" t="s">
        <v>95</v>
      </c>
      <c r="H107" s="21" t="s">
        <v>95</v>
      </c>
      <c r="I107" s="22"/>
      <c r="J107" s="22"/>
    </row>
    <row r="108" spans="1:10" x14ac:dyDescent="0.3">
      <c r="A108" s="52" t="s">
        <v>100</v>
      </c>
      <c r="B108" s="52"/>
      <c r="C108" s="52"/>
      <c r="D108" s="52"/>
      <c r="E108" s="52"/>
      <c r="F108" s="40">
        <f>SUM(F105:F107)</f>
        <v>6128.3</v>
      </c>
      <c r="G108" s="25"/>
      <c r="H108" s="25"/>
      <c r="I108" s="25"/>
      <c r="J108" s="25"/>
    </row>
    <row r="109" spans="1:10" x14ac:dyDescent="0.3">
      <c r="A109" s="8" t="s">
        <v>118</v>
      </c>
      <c r="B109" s="8"/>
      <c r="C109" s="8"/>
      <c r="D109" s="8"/>
      <c r="E109" s="8"/>
      <c r="F109" s="43">
        <f>F102+F104+F108</f>
        <v>31228.3</v>
      </c>
      <c r="G109" s="44"/>
      <c r="H109" s="44"/>
      <c r="I109" s="43">
        <f ca="1">IFERROR(INDIRECT("'MINVU - "&amp;'Configuracion DS27'!$C$4&amp;"'!F19"),"N/D")</f>
        <v>8099.5218570000006</v>
      </c>
      <c r="J109" s="45">
        <f ca="1">IFERROR((F109-I109)/I109,"N/D")</f>
        <v>2.8555732735026802</v>
      </c>
    </row>
    <row r="111" spans="1:10" ht="15.75" customHeight="1" x14ac:dyDescent="0.3">
      <c r="A111" s="1" t="s">
        <v>190</v>
      </c>
      <c r="B111" s="1"/>
      <c r="C111" s="1"/>
      <c r="D111" s="1"/>
      <c r="E111" s="1"/>
      <c r="F111" s="1"/>
      <c r="G111" s="1"/>
      <c r="H111" s="1"/>
      <c r="I111" s="1"/>
      <c r="J111" s="1"/>
    </row>
    <row r="112" spans="1:10" x14ac:dyDescent="0.3">
      <c r="A112" s="22" t="s">
        <v>191</v>
      </c>
      <c r="B112" s="21" t="s">
        <v>72</v>
      </c>
      <c r="C112" s="38">
        <v>1.1000000000000001</v>
      </c>
      <c r="D112" s="41">
        <v>4500</v>
      </c>
      <c r="E112" s="21" t="s">
        <v>95</v>
      </c>
      <c r="F112" s="42">
        <f>C112*D112</f>
        <v>4950</v>
      </c>
      <c r="G112" s="46">
        <f>C112*'Metrado - Arquitectura'!D16</f>
        <v>33</v>
      </c>
      <c r="H112" s="23">
        <f>G112*D112</f>
        <v>148500</v>
      </c>
      <c r="I112" s="22"/>
      <c r="J112" s="22"/>
    </row>
    <row r="113" spans="1:10" x14ac:dyDescent="0.3">
      <c r="A113" s="22" t="s">
        <v>192</v>
      </c>
      <c r="B113" s="21" t="s">
        <v>173</v>
      </c>
      <c r="C113" s="38">
        <v>0.15</v>
      </c>
      <c r="D113" s="41">
        <v>4500</v>
      </c>
      <c r="E113" s="21" t="s">
        <v>95</v>
      </c>
      <c r="F113" s="42">
        <f>C113*D113</f>
        <v>675</v>
      </c>
      <c r="G113" s="46">
        <f>C113*'Metrado - Arquitectura'!D16</f>
        <v>4.5</v>
      </c>
      <c r="H113" s="23">
        <f>G113*D113</f>
        <v>20250</v>
      </c>
      <c r="I113" s="22"/>
      <c r="J113" s="22"/>
    </row>
    <row r="114" spans="1:10" x14ac:dyDescent="0.3">
      <c r="A114" s="52" t="s">
        <v>92</v>
      </c>
      <c r="B114" s="52"/>
      <c r="C114" s="52"/>
      <c r="D114" s="52"/>
      <c r="E114" s="52"/>
      <c r="F114" s="40">
        <f>SUM(F112:F113)</f>
        <v>5625</v>
      </c>
      <c r="G114" s="25"/>
      <c r="H114" s="25"/>
      <c r="I114" s="25"/>
      <c r="J114" s="25"/>
    </row>
    <row r="115" spans="1:10" x14ac:dyDescent="0.3">
      <c r="A115" s="22" t="s">
        <v>93</v>
      </c>
      <c r="B115" s="21" t="s">
        <v>94</v>
      </c>
      <c r="C115" s="21" t="s">
        <v>95</v>
      </c>
      <c r="D115" s="41">
        <v>72000</v>
      </c>
      <c r="E115" s="38">
        <v>18</v>
      </c>
      <c r="F115" s="42">
        <f>D115/E115</f>
        <v>4000</v>
      </c>
      <c r="G115" s="21" t="s">
        <v>95</v>
      </c>
      <c r="H115" s="21" t="s">
        <v>95</v>
      </c>
      <c r="I115" s="22"/>
      <c r="J115" s="22"/>
    </row>
    <row r="116" spans="1:10" x14ac:dyDescent="0.3">
      <c r="A116" s="52" t="s">
        <v>96</v>
      </c>
      <c r="B116" s="52"/>
      <c r="C116" s="52"/>
      <c r="D116" s="52"/>
      <c r="E116" s="52"/>
      <c r="F116" s="40">
        <f>F115</f>
        <v>4000</v>
      </c>
      <c r="G116" s="25"/>
      <c r="H116" s="25"/>
      <c r="I116" s="25"/>
      <c r="J116" s="25"/>
    </row>
    <row r="117" spans="1:10" x14ac:dyDescent="0.3">
      <c r="A117" s="22" t="s">
        <v>99</v>
      </c>
      <c r="B117" s="22"/>
      <c r="C117" s="22"/>
      <c r="D117" s="22"/>
      <c r="E117" s="22"/>
      <c r="F117" s="42">
        <f>F116*0.03</f>
        <v>120</v>
      </c>
      <c r="G117" s="21" t="s">
        <v>95</v>
      </c>
      <c r="H117" s="21" t="s">
        <v>95</v>
      </c>
      <c r="I117" s="22"/>
      <c r="J117" s="22"/>
    </row>
    <row r="118" spans="1:10" x14ac:dyDescent="0.3">
      <c r="A118" s="52" t="s">
        <v>100</v>
      </c>
      <c r="B118" s="52"/>
      <c r="C118" s="52"/>
      <c r="D118" s="52"/>
      <c r="E118" s="52"/>
      <c r="F118" s="40">
        <f>SUM(F117:F117)</f>
        <v>120</v>
      </c>
      <c r="G118" s="25"/>
      <c r="H118" s="25"/>
      <c r="I118" s="25"/>
      <c r="J118" s="25"/>
    </row>
    <row r="119" spans="1:10" x14ac:dyDescent="0.3">
      <c r="A119" s="8" t="s">
        <v>118</v>
      </c>
      <c r="B119" s="8"/>
      <c r="C119" s="8"/>
      <c r="D119" s="8"/>
      <c r="E119" s="8"/>
      <c r="F119" s="43">
        <f>F114+F116+F118</f>
        <v>9745</v>
      </c>
      <c r="G119" s="44"/>
      <c r="H119" s="44"/>
      <c r="I119" s="47" t="s">
        <v>113</v>
      </c>
      <c r="J119" s="44"/>
    </row>
  </sheetData>
  <mergeCells count="58">
    <mergeCell ref="A116:E116"/>
    <mergeCell ref="A118:E118"/>
    <mergeCell ref="A119:E119"/>
    <mergeCell ref="A104:E104"/>
    <mergeCell ref="A108:E108"/>
    <mergeCell ref="A109:E109"/>
    <mergeCell ref="A111:J111"/>
    <mergeCell ref="A114:E114"/>
    <mergeCell ref="A93:E93"/>
    <mergeCell ref="A96:E96"/>
    <mergeCell ref="A97:E97"/>
    <mergeCell ref="A99:J99"/>
    <mergeCell ref="A102:E102"/>
    <mergeCell ref="A83:E83"/>
    <mergeCell ref="A85:E85"/>
    <mergeCell ref="A86:E86"/>
    <mergeCell ref="A88:J88"/>
    <mergeCell ref="A91:E91"/>
    <mergeCell ref="A72:E72"/>
    <mergeCell ref="A75:E75"/>
    <mergeCell ref="A76:E76"/>
    <mergeCell ref="A78:J78"/>
    <mergeCell ref="A81:E81"/>
    <mergeCell ref="A62:E62"/>
    <mergeCell ref="A64:E64"/>
    <mergeCell ref="A65:E65"/>
    <mergeCell ref="A67:J67"/>
    <mergeCell ref="A70:E70"/>
    <mergeCell ref="A52:E52"/>
    <mergeCell ref="A54:E54"/>
    <mergeCell ref="A55:E55"/>
    <mergeCell ref="A57:J57"/>
    <mergeCell ref="A60:E60"/>
    <mergeCell ref="A42:E42"/>
    <mergeCell ref="A44:E44"/>
    <mergeCell ref="A45:E45"/>
    <mergeCell ref="A47:J47"/>
    <mergeCell ref="A50:E50"/>
    <mergeCell ref="A31:E31"/>
    <mergeCell ref="A34:E34"/>
    <mergeCell ref="A35:E35"/>
    <mergeCell ref="A37:J37"/>
    <mergeCell ref="A40:E40"/>
    <mergeCell ref="A21:E21"/>
    <mergeCell ref="A23:E23"/>
    <mergeCell ref="A24:E24"/>
    <mergeCell ref="A26:J26"/>
    <mergeCell ref="A29:E29"/>
    <mergeCell ref="A11:E11"/>
    <mergeCell ref="A13:E13"/>
    <mergeCell ref="A14:E14"/>
    <mergeCell ref="A16:J16"/>
    <mergeCell ref="A19:E19"/>
    <mergeCell ref="A1:J1"/>
    <mergeCell ref="A2:J2"/>
    <mergeCell ref="A3:J3"/>
    <mergeCell ref="A6:J6"/>
    <mergeCell ref="A9:E9"/>
  </mergeCells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7"/>
  <sheetViews>
    <sheetView showGridLines="0" zoomScaleNormal="100" workbookViewId="0">
      <selection sqref="A1:F1"/>
    </sheetView>
  </sheetViews>
  <sheetFormatPr baseColWidth="10" defaultColWidth="8.6640625" defaultRowHeight="14.4" x14ac:dyDescent="0.3"/>
  <cols>
    <col min="1" max="1" width="7" customWidth="1"/>
    <col min="2" max="2" width="46" customWidth="1"/>
    <col min="3" max="3" width="10" customWidth="1"/>
    <col min="4" max="4" width="12" customWidth="1"/>
    <col min="5" max="6" width="18" customWidth="1"/>
  </cols>
  <sheetData>
    <row r="1" spans="1:6" ht="21.75" customHeight="1" x14ac:dyDescent="0.3">
      <c r="A1" s="4" t="s">
        <v>38</v>
      </c>
      <c r="B1" s="4"/>
      <c r="C1" s="4"/>
      <c r="D1" s="4"/>
      <c r="E1" s="4"/>
      <c r="F1" s="4"/>
    </row>
    <row r="2" spans="1:6" ht="21.75" customHeight="1" x14ac:dyDescent="0.3">
      <c r="A2" s="3" t="s">
        <v>193</v>
      </c>
      <c r="B2" s="3"/>
      <c r="C2" s="3"/>
      <c r="D2" s="3"/>
      <c r="E2" s="3"/>
      <c r="F2" s="3"/>
    </row>
    <row r="3" spans="1:6" x14ac:dyDescent="0.3">
      <c r="A3" s="2" t="s">
        <v>132</v>
      </c>
      <c r="B3" s="2"/>
      <c r="C3" s="2"/>
      <c r="D3" s="2"/>
      <c r="E3" s="2"/>
      <c r="F3" s="2"/>
    </row>
    <row r="5" spans="1:6" ht="27.75" customHeight="1" x14ac:dyDescent="0.3">
      <c r="A5" s="20" t="s">
        <v>16</v>
      </c>
      <c r="B5" s="20" t="s">
        <v>17</v>
      </c>
      <c r="C5" s="20" t="s">
        <v>63</v>
      </c>
      <c r="D5" s="20" t="s">
        <v>64</v>
      </c>
      <c r="E5" s="20" t="s">
        <v>133</v>
      </c>
      <c r="F5" s="20" t="s">
        <v>134</v>
      </c>
    </row>
    <row r="6" spans="1:6" x14ac:dyDescent="0.3">
      <c r="A6" s="21">
        <v>1</v>
      </c>
      <c r="B6" s="22" t="s">
        <v>142</v>
      </c>
      <c r="C6" s="21" t="s">
        <v>72</v>
      </c>
      <c r="D6" s="46">
        <f>'Metrado - Arquitectura'!D6</f>
        <v>120</v>
      </c>
      <c r="E6" s="42">
        <f>'APU - Arquitectura'!F11+'APU - Arquitectura'!F13</f>
        <v>8240</v>
      </c>
      <c r="F6" s="23">
        <f t="shared" ref="F6:F16" si="0">D6*E6</f>
        <v>988800</v>
      </c>
    </row>
    <row r="7" spans="1:6" x14ac:dyDescent="0.3">
      <c r="A7" s="24">
        <v>2</v>
      </c>
      <c r="B7" s="25" t="s">
        <v>143</v>
      </c>
      <c r="C7" s="24" t="s">
        <v>72</v>
      </c>
      <c r="D7" s="48">
        <f>'Metrado - Arquitectura'!D7</f>
        <v>240</v>
      </c>
      <c r="E7" s="49">
        <f>'APU - Arquitectura'!F21+'APU - Arquitectura'!F23</f>
        <v>5665</v>
      </c>
      <c r="F7" s="26">
        <f t="shared" si="0"/>
        <v>1359600</v>
      </c>
    </row>
    <row r="8" spans="1:6" x14ac:dyDescent="0.3">
      <c r="A8" s="21">
        <v>3</v>
      </c>
      <c r="B8" s="22" t="s">
        <v>144</v>
      </c>
      <c r="C8" s="21" t="s">
        <v>72</v>
      </c>
      <c r="D8" s="46">
        <f>'Metrado - Arquitectura'!D8</f>
        <v>90</v>
      </c>
      <c r="E8" s="42">
        <f>'APU - Arquitectura'!F31+'APU - Arquitectura'!F34</f>
        <v>6846.4</v>
      </c>
      <c r="F8" s="23">
        <f t="shared" si="0"/>
        <v>616176</v>
      </c>
    </row>
    <row r="9" spans="1:6" x14ac:dyDescent="0.3">
      <c r="A9" s="24">
        <v>4</v>
      </c>
      <c r="B9" s="25" t="s">
        <v>145</v>
      </c>
      <c r="C9" s="24" t="s">
        <v>72</v>
      </c>
      <c r="D9" s="48">
        <f>'Metrado - Arquitectura'!D9</f>
        <v>40</v>
      </c>
      <c r="E9" s="49">
        <f>'APU - Arquitectura'!F42+'APU - Arquitectura'!F44</f>
        <v>9270</v>
      </c>
      <c r="F9" s="26">
        <f t="shared" si="0"/>
        <v>370800</v>
      </c>
    </row>
    <row r="10" spans="1:6" x14ac:dyDescent="0.3">
      <c r="A10" s="21">
        <v>5</v>
      </c>
      <c r="B10" s="22" t="s">
        <v>146</v>
      </c>
      <c r="C10" s="21" t="s">
        <v>72</v>
      </c>
      <c r="D10" s="46">
        <f>'Metrado - Arquitectura'!D10</f>
        <v>50</v>
      </c>
      <c r="E10" s="42">
        <f>'APU - Arquitectura'!F52+'APU - Arquitectura'!F54</f>
        <v>6180</v>
      </c>
      <c r="F10" s="23">
        <f t="shared" si="0"/>
        <v>309000</v>
      </c>
    </row>
    <row r="11" spans="1:6" x14ac:dyDescent="0.3">
      <c r="A11" s="24">
        <v>6</v>
      </c>
      <c r="B11" s="25" t="s">
        <v>147</v>
      </c>
      <c r="C11" s="24" t="s">
        <v>72</v>
      </c>
      <c r="D11" s="48">
        <f>'Metrado - Arquitectura'!D11</f>
        <v>280</v>
      </c>
      <c r="E11" s="49">
        <f>'APU - Arquitectura'!F62+'APU - Arquitectura'!F64</f>
        <v>2575</v>
      </c>
      <c r="F11" s="26">
        <f t="shared" si="0"/>
        <v>721000</v>
      </c>
    </row>
    <row r="12" spans="1:6" x14ac:dyDescent="0.3">
      <c r="A12" s="21">
        <v>7</v>
      </c>
      <c r="B12" s="22" t="s">
        <v>148</v>
      </c>
      <c r="C12" s="21" t="s">
        <v>72</v>
      </c>
      <c r="D12" s="46">
        <f>'Metrado - Arquitectura'!D12</f>
        <v>100</v>
      </c>
      <c r="E12" s="42">
        <f>'APU - Arquitectura'!F72+'APU - Arquitectura'!F75</f>
        <v>3398</v>
      </c>
      <c r="F12" s="23">
        <f t="shared" si="0"/>
        <v>339800</v>
      </c>
    </row>
    <row r="13" spans="1:6" x14ac:dyDescent="0.3">
      <c r="A13" s="24">
        <v>8</v>
      </c>
      <c r="B13" s="25" t="s">
        <v>149</v>
      </c>
      <c r="C13" s="24" t="s">
        <v>150</v>
      </c>
      <c r="D13" s="48">
        <f>'Metrado - Arquitectura'!D13</f>
        <v>8</v>
      </c>
      <c r="E13" s="49">
        <f>'APU - Arquitectura'!F83+'APU - Arquitectura'!F85</f>
        <v>15450</v>
      </c>
      <c r="F13" s="26">
        <f t="shared" si="0"/>
        <v>123600</v>
      </c>
    </row>
    <row r="14" spans="1:6" x14ac:dyDescent="0.3">
      <c r="A14" s="21">
        <v>9</v>
      </c>
      <c r="B14" s="22" t="s">
        <v>151</v>
      </c>
      <c r="C14" s="21" t="s">
        <v>72</v>
      </c>
      <c r="D14" s="46">
        <f>'Metrado - Arquitectura'!D14</f>
        <v>25</v>
      </c>
      <c r="E14" s="42">
        <f>'APU - Arquitectura'!F93+'APU - Arquitectura'!F96</f>
        <v>13693.6</v>
      </c>
      <c r="F14" s="23">
        <f t="shared" si="0"/>
        <v>342340</v>
      </c>
    </row>
    <row r="15" spans="1:6" x14ac:dyDescent="0.3">
      <c r="A15" s="24">
        <v>10</v>
      </c>
      <c r="B15" s="25" t="s">
        <v>152</v>
      </c>
      <c r="C15" s="24" t="s">
        <v>72</v>
      </c>
      <c r="D15" s="48">
        <f>'Metrado - Arquitectura'!D15</f>
        <v>90</v>
      </c>
      <c r="E15" s="49">
        <f>'APU - Arquitectura'!F104+'APU - Arquitectura'!F108</f>
        <v>14128.3</v>
      </c>
      <c r="F15" s="26">
        <f t="shared" si="0"/>
        <v>1271547</v>
      </c>
    </row>
    <row r="16" spans="1:6" x14ac:dyDescent="0.3">
      <c r="A16" s="21">
        <v>11</v>
      </c>
      <c r="B16" s="22" t="s">
        <v>153</v>
      </c>
      <c r="C16" s="21" t="s">
        <v>72</v>
      </c>
      <c r="D16" s="46">
        <f>'Metrado - Arquitectura'!D16</f>
        <v>30</v>
      </c>
      <c r="E16" s="42">
        <f>'APU - Arquitectura'!F116+'APU - Arquitectura'!F118</f>
        <v>4120</v>
      </c>
      <c r="F16" s="23">
        <f t="shared" si="0"/>
        <v>123600</v>
      </c>
    </row>
    <row r="17" spans="1:6" x14ac:dyDescent="0.3">
      <c r="A17" s="8" t="s">
        <v>194</v>
      </c>
      <c r="B17" s="8"/>
      <c r="C17" s="8"/>
      <c r="D17" s="8"/>
      <c r="E17" s="8"/>
      <c r="F17" s="27">
        <f>SUM(F6:F16)</f>
        <v>6566263</v>
      </c>
    </row>
  </sheetData>
  <mergeCells count="4">
    <mergeCell ref="A1:F1"/>
    <mergeCell ref="A2:F2"/>
    <mergeCell ref="A3:F3"/>
    <mergeCell ref="A17:E17"/>
  </mergeCells>
  <pageMargins left="0.75" right="0.75" top="1" bottom="1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7"/>
  <sheetViews>
    <sheetView showGridLines="0" zoomScaleNormal="100" workbookViewId="0">
      <selection sqref="A1:F1"/>
    </sheetView>
  </sheetViews>
  <sheetFormatPr baseColWidth="10" defaultColWidth="8.6640625" defaultRowHeight="14.4" x14ac:dyDescent="0.3"/>
  <cols>
    <col min="1" max="1" width="7" customWidth="1"/>
    <col min="2" max="2" width="46" customWidth="1"/>
    <col min="3" max="3" width="10" customWidth="1"/>
    <col min="4" max="4" width="12" customWidth="1"/>
    <col min="5" max="6" width="16" customWidth="1"/>
  </cols>
  <sheetData>
    <row r="1" spans="1:6" ht="21.75" customHeight="1" x14ac:dyDescent="0.3">
      <c r="A1" s="4" t="s">
        <v>38</v>
      </c>
      <c r="B1" s="4"/>
      <c r="C1" s="4"/>
      <c r="D1" s="4"/>
      <c r="E1" s="4"/>
      <c r="F1" s="4"/>
    </row>
    <row r="2" spans="1:6" ht="21.75" customHeight="1" x14ac:dyDescent="0.3">
      <c r="A2" s="3" t="s">
        <v>195</v>
      </c>
      <c r="B2" s="3"/>
      <c r="C2" s="3"/>
      <c r="D2" s="3"/>
      <c r="E2" s="3"/>
      <c r="F2" s="3"/>
    </row>
    <row r="3" spans="1:6" x14ac:dyDescent="0.3">
      <c r="A3" s="2" t="s">
        <v>137</v>
      </c>
      <c r="B3" s="2"/>
      <c r="C3" s="2"/>
      <c r="D3" s="2"/>
      <c r="E3" s="2"/>
      <c r="F3" s="2"/>
    </row>
    <row r="5" spans="1:6" ht="27.75" customHeight="1" x14ac:dyDescent="0.3">
      <c r="A5" s="20" t="s">
        <v>16</v>
      </c>
      <c r="B5" s="20" t="s">
        <v>17</v>
      </c>
      <c r="C5" s="20" t="s">
        <v>63</v>
      </c>
      <c r="D5" s="20" t="s">
        <v>64</v>
      </c>
      <c r="E5" s="20" t="s">
        <v>138</v>
      </c>
      <c r="F5" s="20" t="s">
        <v>139</v>
      </c>
    </row>
    <row r="6" spans="1:6" x14ac:dyDescent="0.3">
      <c r="A6" s="21">
        <v>1</v>
      </c>
      <c r="B6" s="22" t="s">
        <v>142</v>
      </c>
      <c r="C6" s="21" t="s">
        <v>72</v>
      </c>
      <c r="D6" s="46">
        <f>'Metrado - Arquitectura'!D6</f>
        <v>120</v>
      </c>
      <c r="E6" s="42">
        <f>'APU - Arquitectura'!F9</f>
        <v>11240</v>
      </c>
      <c r="F6" s="23">
        <f t="shared" ref="F6:F16" si="0">D6*E6</f>
        <v>1348800</v>
      </c>
    </row>
    <row r="7" spans="1:6" x14ac:dyDescent="0.3">
      <c r="A7" s="24">
        <v>2</v>
      </c>
      <c r="B7" s="25" t="s">
        <v>143</v>
      </c>
      <c r="C7" s="24" t="s">
        <v>72</v>
      </c>
      <c r="D7" s="48">
        <f>'Metrado - Arquitectura'!D7</f>
        <v>240</v>
      </c>
      <c r="E7" s="49">
        <f>'APU - Arquitectura'!F19</f>
        <v>6325</v>
      </c>
      <c r="F7" s="26">
        <f t="shared" si="0"/>
        <v>1518000</v>
      </c>
    </row>
    <row r="8" spans="1:6" x14ac:dyDescent="0.3">
      <c r="A8" s="21">
        <v>3</v>
      </c>
      <c r="B8" s="22" t="s">
        <v>144</v>
      </c>
      <c r="C8" s="21" t="s">
        <v>72</v>
      </c>
      <c r="D8" s="46">
        <f>'Metrado - Arquitectura'!D8</f>
        <v>90</v>
      </c>
      <c r="E8" s="42">
        <f>'APU - Arquitectura'!F29</f>
        <v>6910</v>
      </c>
      <c r="F8" s="23">
        <f t="shared" si="0"/>
        <v>621900</v>
      </c>
    </row>
    <row r="9" spans="1:6" x14ac:dyDescent="0.3">
      <c r="A9" s="24">
        <v>4</v>
      </c>
      <c r="B9" s="25" t="s">
        <v>145</v>
      </c>
      <c r="C9" s="24" t="s">
        <v>72</v>
      </c>
      <c r="D9" s="48">
        <f>'Metrado - Arquitectura'!D9</f>
        <v>40</v>
      </c>
      <c r="E9" s="49">
        <f>'APU - Arquitectura'!F40</f>
        <v>13460</v>
      </c>
      <c r="F9" s="26">
        <f t="shared" si="0"/>
        <v>538400</v>
      </c>
    </row>
    <row r="10" spans="1:6" x14ac:dyDescent="0.3">
      <c r="A10" s="21">
        <v>5</v>
      </c>
      <c r="B10" s="22" t="s">
        <v>146</v>
      </c>
      <c r="C10" s="21" t="s">
        <v>72</v>
      </c>
      <c r="D10" s="46">
        <f>'Metrado - Arquitectura'!D10</f>
        <v>50</v>
      </c>
      <c r="E10" s="42">
        <f>'APU - Arquitectura'!F50</f>
        <v>11520</v>
      </c>
      <c r="F10" s="23">
        <f t="shared" si="0"/>
        <v>576000</v>
      </c>
    </row>
    <row r="11" spans="1:6" x14ac:dyDescent="0.3">
      <c r="A11" s="24">
        <v>6</v>
      </c>
      <c r="B11" s="25" t="s">
        <v>147</v>
      </c>
      <c r="C11" s="24" t="s">
        <v>72</v>
      </c>
      <c r="D11" s="48">
        <f>'Metrado - Arquitectura'!D11</f>
        <v>280</v>
      </c>
      <c r="E11" s="49">
        <f>'APU - Arquitectura'!F60</f>
        <v>1475</v>
      </c>
      <c r="F11" s="26">
        <f t="shared" si="0"/>
        <v>413000</v>
      </c>
    </row>
    <row r="12" spans="1:6" x14ac:dyDescent="0.3">
      <c r="A12" s="21">
        <v>7</v>
      </c>
      <c r="B12" s="22" t="s">
        <v>148</v>
      </c>
      <c r="C12" s="21" t="s">
        <v>72</v>
      </c>
      <c r="D12" s="46">
        <f>'Metrado - Arquitectura'!D12</f>
        <v>100</v>
      </c>
      <c r="E12" s="42">
        <f>'APU - Arquitectura'!F70</f>
        <v>2270</v>
      </c>
      <c r="F12" s="23">
        <f t="shared" si="0"/>
        <v>227000</v>
      </c>
    </row>
    <row r="13" spans="1:6" x14ac:dyDescent="0.3">
      <c r="A13" s="24">
        <v>8</v>
      </c>
      <c r="B13" s="25" t="s">
        <v>149</v>
      </c>
      <c r="C13" s="24" t="s">
        <v>150</v>
      </c>
      <c r="D13" s="48">
        <f>'Metrado - Arquitectura'!D13</f>
        <v>8</v>
      </c>
      <c r="E13" s="49">
        <f>'APU - Arquitectura'!F81</f>
        <v>55000</v>
      </c>
      <c r="F13" s="26">
        <f t="shared" si="0"/>
        <v>440000</v>
      </c>
    </row>
    <row r="14" spans="1:6" x14ac:dyDescent="0.3">
      <c r="A14" s="21">
        <v>9</v>
      </c>
      <c r="B14" s="22" t="s">
        <v>151</v>
      </c>
      <c r="C14" s="21" t="s">
        <v>72</v>
      </c>
      <c r="D14" s="46">
        <f>'Metrado - Arquitectura'!D14</f>
        <v>25</v>
      </c>
      <c r="E14" s="42">
        <f>'APU - Arquitectura'!F91</f>
        <v>95000</v>
      </c>
      <c r="F14" s="23">
        <f t="shared" si="0"/>
        <v>2375000</v>
      </c>
    </row>
    <row r="15" spans="1:6" x14ac:dyDescent="0.3">
      <c r="A15" s="24">
        <v>10</v>
      </c>
      <c r="B15" s="25" t="s">
        <v>152</v>
      </c>
      <c r="C15" s="24" t="s">
        <v>72</v>
      </c>
      <c r="D15" s="48">
        <f>'Metrado - Arquitectura'!D15</f>
        <v>90</v>
      </c>
      <c r="E15" s="49">
        <f>'APU - Arquitectura'!F102</f>
        <v>17100</v>
      </c>
      <c r="F15" s="26">
        <f t="shared" si="0"/>
        <v>1539000</v>
      </c>
    </row>
    <row r="16" spans="1:6" x14ac:dyDescent="0.3">
      <c r="A16" s="21">
        <v>11</v>
      </c>
      <c r="B16" s="22" t="s">
        <v>153</v>
      </c>
      <c r="C16" s="21" t="s">
        <v>72</v>
      </c>
      <c r="D16" s="46">
        <f>'Metrado - Arquitectura'!D16</f>
        <v>30</v>
      </c>
      <c r="E16" s="42">
        <f>'APU - Arquitectura'!F114</f>
        <v>5625</v>
      </c>
      <c r="F16" s="23">
        <f t="shared" si="0"/>
        <v>168750</v>
      </c>
    </row>
    <row r="17" spans="1:6" x14ac:dyDescent="0.3">
      <c r="A17" s="8" t="s">
        <v>196</v>
      </c>
      <c r="B17" s="8"/>
      <c r="C17" s="8"/>
      <c r="D17" s="8"/>
      <c r="E17" s="8"/>
      <c r="F17" s="27">
        <f>SUM(F6:F16)</f>
        <v>9765850</v>
      </c>
    </row>
  </sheetData>
  <mergeCells count="4">
    <mergeCell ref="A1:F1"/>
    <mergeCell ref="A2:F2"/>
    <mergeCell ref="A3:F3"/>
    <mergeCell ref="A17:E17"/>
  </mergeCells>
  <pageMargins left="0.75" right="0.75" top="1" bottom="1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3"/>
  <sheetViews>
    <sheetView showGridLines="0" zoomScaleNormal="100" workbookViewId="0">
      <selection sqref="A1:D1"/>
    </sheetView>
  </sheetViews>
  <sheetFormatPr baseColWidth="10" defaultColWidth="8.6640625" defaultRowHeight="14.4" x14ac:dyDescent="0.3"/>
  <cols>
    <col min="1" max="1" width="7" customWidth="1"/>
    <col min="2" max="2" width="46" customWidth="1"/>
    <col min="3" max="3" width="10" customWidth="1"/>
    <col min="4" max="4" width="12" customWidth="1"/>
  </cols>
  <sheetData>
    <row r="1" spans="1:4" ht="21.75" customHeight="1" x14ac:dyDescent="0.3">
      <c r="A1" s="4" t="s">
        <v>38</v>
      </c>
      <c r="B1" s="4"/>
      <c r="C1" s="4"/>
      <c r="D1" s="4"/>
    </row>
    <row r="2" spans="1:4" ht="21.75" customHeight="1" x14ac:dyDescent="0.3">
      <c r="A2" s="3" t="s">
        <v>197</v>
      </c>
      <c r="B2" s="3"/>
      <c r="C2" s="3"/>
      <c r="D2" s="3"/>
    </row>
    <row r="3" spans="1:4" x14ac:dyDescent="0.3">
      <c r="A3" s="2" t="s">
        <v>62</v>
      </c>
      <c r="B3" s="2"/>
      <c r="C3" s="2"/>
      <c r="D3" s="2"/>
    </row>
    <row r="5" spans="1:4" ht="19.5" customHeight="1" x14ac:dyDescent="0.3">
      <c r="A5" s="19" t="s">
        <v>16</v>
      </c>
      <c r="B5" s="19" t="s">
        <v>17</v>
      </c>
      <c r="C5" s="19" t="s">
        <v>63</v>
      </c>
      <c r="D5" s="19" t="s">
        <v>64</v>
      </c>
    </row>
    <row r="6" spans="1:4" x14ac:dyDescent="0.3">
      <c r="A6" s="21">
        <v>1</v>
      </c>
      <c r="B6" s="22" t="s">
        <v>198</v>
      </c>
      <c r="C6" s="21" t="s">
        <v>157</v>
      </c>
      <c r="D6" s="38">
        <v>60</v>
      </c>
    </row>
    <row r="7" spans="1:4" x14ac:dyDescent="0.3">
      <c r="A7" s="24">
        <v>2</v>
      </c>
      <c r="B7" s="25" t="s">
        <v>199</v>
      </c>
      <c r="C7" s="24" t="s">
        <v>157</v>
      </c>
      <c r="D7" s="38">
        <v>40</v>
      </c>
    </row>
    <row r="8" spans="1:4" x14ac:dyDescent="0.3">
      <c r="A8" s="21">
        <v>3</v>
      </c>
      <c r="B8" s="22" t="s">
        <v>200</v>
      </c>
      <c r="C8" s="21" t="s">
        <v>150</v>
      </c>
      <c r="D8" s="38">
        <v>3</v>
      </c>
    </row>
    <row r="9" spans="1:4" x14ac:dyDescent="0.3">
      <c r="A9" s="24">
        <v>4</v>
      </c>
      <c r="B9" s="25" t="s">
        <v>201</v>
      </c>
      <c r="C9" s="24" t="s">
        <v>150</v>
      </c>
      <c r="D9" s="38">
        <v>3</v>
      </c>
    </row>
    <row r="10" spans="1:4" x14ac:dyDescent="0.3">
      <c r="A10" s="21">
        <v>5</v>
      </c>
      <c r="B10" s="22" t="s">
        <v>202</v>
      </c>
      <c r="C10" s="21" t="s">
        <v>150</v>
      </c>
      <c r="D10" s="38">
        <v>2</v>
      </c>
    </row>
    <row r="11" spans="1:4" x14ac:dyDescent="0.3">
      <c r="A11" s="24">
        <v>6</v>
      </c>
      <c r="B11" s="25" t="s">
        <v>203</v>
      </c>
      <c r="C11" s="24" t="s">
        <v>150</v>
      </c>
      <c r="D11" s="38">
        <v>2</v>
      </c>
    </row>
    <row r="12" spans="1:4" x14ac:dyDescent="0.3">
      <c r="A12" s="21">
        <v>7</v>
      </c>
      <c r="B12" s="22" t="s">
        <v>204</v>
      </c>
      <c r="C12" s="21" t="s">
        <v>150</v>
      </c>
      <c r="D12" s="38">
        <v>2</v>
      </c>
    </row>
    <row r="13" spans="1:4" x14ac:dyDescent="0.3">
      <c r="A13" s="24">
        <v>8</v>
      </c>
      <c r="B13" s="25" t="s">
        <v>205</v>
      </c>
      <c r="C13" s="24" t="s">
        <v>150</v>
      </c>
      <c r="D13" s="38">
        <v>1</v>
      </c>
    </row>
  </sheetData>
  <mergeCells count="3">
    <mergeCell ref="A1:D1"/>
    <mergeCell ref="A2:D2"/>
    <mergeCell ref="A3:D3"/>
  </mergeCells>
  <pageMargins left="0.75" right="0.75" top="1" bottom="1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86"/>
  <sheetViews>
    <sheetView showGridLines="0" zoomScaleNormal="100" workbookViewId="0">
      <selection sqref="A1:J1"/>
    </sheetView>
  </sheetViews>
  <sheetFormatPr baseColWidth="10" defaultColWidth="8.6640625" defaultRowHeight="14.4" x14ac:dyDescent="0.3"/>
  <cols>
    <col min="1" max="1" width="34" customWidth="1"/>
    <col min="2" max="2" width="9" customWidth="1"/>
    <col min="3" max="3" width="12" customWidth="1"/>
    <col min="4" max="4" width="13" customWidth="1"/>
    <col min="5" max="5" width="15" customWidth="1"/>
    <col min="6" max="6" width="13" customWidth="1"/>
    <col min="7" max="7" width="16" customWidth="1"/>
    <col min="8" max="8" width="14" customWidth="1"/>
    <col min="9" max="9" width="16" customWidth="1"/>
    <col min="10" max="10" width="14" customWidth="1"/>
  </cols>
  <sheetData>
    <row r="1" spans="1:10" ht="21.75" customHeight="1" x14ac:dyDescent="0.3">
      <c r="A1" s="4" t="s">
        <v>38</v>
      </c>
      <c r="B1" s="4"/>
      <c r="C1" s="4"/>
      <c r="D1" s="4"/>
      <c r="E1" s="4"/>
      <c r="F1" s="4"/>
      <c r="G1" s="4"/>
      <c r="H1" s="4"/>
      <c r="I1" s="4"/>
      <c r="J1" s="4"/>
    </row>
    <row r="2" spans="1:10" ht="21.75" customHeight="1" x14ac:dyDescent="0.3">
      <c r="A2" s="3" t="s">
        <v>206</v>
      </c>
      <c r="B2" s="3"/>
      <c r="C2" s="3"/>
      <c r="D2" s="3"/>
      <c r="E2" s="3"/>
      <c r="F2" s="3"/>
      <c r="G2" s="3"/>
      <c r="H2" s="3"/>
      <c r="I2" s="3"/>
      <c r="J2" s="3"/>
    </row>
    <row r="3" spans="1:10" ht="27.75" customHeight="1" x14ac:dyDescent="0.3">
      <c r="A3" s="5" t="s">
        <v>80</v>
      </c>
      <c r="B3" s="5"/>
      <c r="C3" s="5"/>
      <c r="D3" s="5"/>
      <c r="E3" s="5"/>
      <c r="F3" s="5"/>
      <c r="G3" s="5"/>
      <c r="H3" s="5"/>
      <c r="I3" s="5"/>
      <c r="J3" s="5"/>
    </row>
    <row r="5" spans="1:10" ht="33.75" customHeight="1" x14ac:dyDescent="0.3">
      <c r="A5" s="20" t="s">
        <v>81</v>
      </c>
      <c r="B5" s="20" t="s">
        <v>63</v>
      </c>
      <c r="C5" s="20" t="s">
        <v>82</v>
      </c>
      <c r="D5" s="20" t="s">
        <v>83</v>
      </c>
      <c r="E5" s="20" t="s">
        <v>84</v>
      </c>
      <c r="F5" s="20" t="s">
        <v>85</v>
      </c>
      <c r="G5" s="20" t="s">
        <v>86</v>
      </c>
      <c r="H5" s="20" t="s">
        <v>87</v>
      </c>
      <c r="I5" s="20" t="s">
        <v>88</v>
      </c>
      <c r="J5" s="20" t="s">
        <v>89</v>
      </c>
    </row>
    <row r="6" spans="1:10" ht="15.75" customHeight="1" x14ac:dyDescent="0.3">
      <c r="A6" s="1" t="s">
        <v>207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3">
      <c r="A7" s="22" t="s">
        <v>208</v>
      </c>
      <c r="B7" s="21" t="s">
        <v>157</v>
      </c>
      <c r="C7" s="38">
        <v>1.08</v>
      </c>
      <c r="D7" s="41">
        <v>1800</v>
      </c>
      <c r="E7" s="21" t="s">
        <v>95</v>
      </c>
      <c r="F7" s="42">
        <f>C7*D7</f>
        <v>1944.0000000000002</v>
      </c>
      <c r="G7" s="46">
        <f>C7*'Metrado - Inst. Sanitarias'!D6</f>
        <v>64.800000000000011</v>
      </c>
      <c r="H7" s="23">
        <f>G7*D7</f>
        <v>116640.00000000001</v>
      </c>
      <c r="I7" s="22"/>
      <c r="J7" s="22"/>
    </row>
    <row r="8" spans="1:10" x14ac:dyDescent="0.3">
      <c r="A8" s="22" t="s">
        <v>209</v>
      </c>
      <c r="B8" s="21" t="s">
        <v>129</v>
      </c>
      <c r="C8" s="38">
        <v>1</v>
      </c>
      <c r="D8" s="41">
        <v>1000</v>
      </c>
      <c r="E8" s="21" t="s">
        <v>95</v>
      </c>
      <c r="F8" s="42">
        <f>C8*D8</f>
        <v>1000</v>
      </c>
      <c r="G8" s="46">
        <f>C8*'Metrado - Inst. Sanitarias'!D6</f>
        <v>60</v>
      </c>
      <c r="H8" s="23">
        <f>G8*D8</f>
        <v>60000</v>
      </c>
      <c r="I8" s="22"/>
      <c r="J8" s="22"/>
    </row>
    <row r="9" spans="1:10" x14ac:dyDescent="0.3">
      <c r="A9" s="52" t="s">
        <v>92</v>
      </c>
      <c r="B9" s="52"/>
      <c r="C9" s="52"/>
      <c r="D9" s="52"/>
      <c r="E9" s="52"/>
      <c r="F9" s="40">
        <f>SUM(F7:F8)</f>
        <v>2944</v>
      </c>
      <c r="G9" s="25"/>
      <c r="H9" s="25"/>
      <c r="I9" s="25"/>
      <c r="J9" s="25"/>
    </row>
    <row r="10" spans="1:10" x14ac:dyDescent="0.3">
      <c r="A10" s="22" t="s">
        <v>93</v>
      </c>
      <c r="B10" s="21" t="s">
        <v>94</v>
      </c>
      <c r="C10" s="21" t="s">
        <v>95</v>
      </c>
      <c r="D10" s="41">
        <v>49000</v>
      </c>
      <c r="E10" s="38">
        <v>14</v>
      </c>
      <c r="F10" s="42">
        <f>D10/E10</f>
        <v>3500</v>
      </c>
      <c r="G10" s="21" t="s">
        <v>95</v>
      </c>
      <c r="H10" s="21" t="s">
        <v>95</v>
      </c>
      <c r="I10" s="22"/>
      <c r="J10" s="22"/>
    </row>
    <row r="11" spans="1:10" x14ac:dyDescent="0.3">
      <c r="A11" s="52" t="s">
        <v>96</v>
      </c>
      <c r="B11" s="52"/>
      <c r="C11" s="52"/>
      <c r="D11" s="52"/>
      <c r="E11" s="52"/>
      <c r="F11" s="40">
        <f>F10</f>
        <v>3500</v>
      </c>
      <c r="G11" s="25"/>
      <c r="H11" s="25"/>
      <c r="I11" s="25"/>
      <c r="J11" s="25"/>
    </row>
    <row r="12" spans="1:10" x14ac:dyDescent="0.3">
      <c r="A12" s="22" t="s">
        <v>99</v>
      </c>
      <c r="B12" s="22"/>
      <c r="C12" s="22"/>
      <c r="D12" s="22"/>
      <c r="E12" s="22"/>
      <c r="F12" s="42">
        <f>F11*0.03</f>
        <v>105</v>
      </c>
      <c r="G12" s="21" t="s">
        <v>95</v>
      </c>
      <c r="H12" s="21" t="s">
        <v>95</v>
      </c>
      <c r="I12" s="22"/>
      <c r="J12" s="22"/>
    </row>
    <row r="13" spans="1:10" x14ac:dyDescent="0.3">
      <c r="A13" s="52" t="s">
        <v>100</v>
      </c>
      <c r="B13" s="52"/>
      <c r="C13" s="52"/>
      <c r="D13" s="52"/>
      <c r="E13" s="52"/>
      <c r="F13" s="40">
        <f>SUM(F12:F12)</f>
        <v>105</v>
      </c>
      <c r="G13" s="25"/>
      <c r="H13" s="25"/>
      <c r="I13" s="25"/>
      <c r="J13" s="25"/>
    </row>
    <row r="14" spans="1:10" x14ac:dyDescent="0.3">
      <c r="A14" s="8" t="s">
        <v>210</v>
      </c>
      <c r="B14" s="8"/>
      <c r="C14" s="8"/>
      <c r="D14" s="8"/>
      <c r="E14" s="8"/>
      <c r="F14" s="43">
        <f>F9+F11+F13</f>
        <v>6549</v>
      </c>
      <c r="G14" s="44"/>
      <c r="H14" s="44"/>
      <c r="I14" s="43">
        <f ca="1">IFERROR(INDIRECT("'MINVU - "&amp;'Configuracion DS27'!$C$4&amp;"'!F20"),"N/D")</f>
        <v>7327.5553260000006</v>
      </c>
      <c r="J14" s="45">
        <f ca="1">IFERROR((F14-I14)/I14,"N/D")</f>
        <v>-0.10625035108742086</v>
      </c>
    </row>
    <row r="16" spans="1:10" ht="15.75" customHeight="1" x14ac:dyDescent="0.3">
      <c r="A16" s="1" t="s">
        <v>211</v>
      </c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3">
      <c r="A17" s="22" t="s">
        <v>212</v>
      </c>
      <c r="B17" s="21" t="s">
        <v>157</v>
      </c>
      <c r="C17" s="38">
        <v>1.08</v>
      </c>
      <c r="D17" s="41">
        <v>4200</v>
      </c>
      <c r="E17" s="21" t="s">
        <v>95</v>
      </c>
      <c r="F17" s="42">
        <f>C17*D17</f>
        <v>4536</v>
      </c>
      <c r="G17" s="46">
        <f>C17*'Metrado - Inst. Sanitarias'!D7</f>
        <v>43.2</v>
      </c>
      <c r="H17" s="23">
        <f>G17*D17</f>
        <v>181440</v>
      </c>
      <c r="I17" s="22"/>
      <c r="J17" s="22"/>
    </row>
    <row r="18" spans="1:10" x14ac:dyDescent="0.3">
      <c r="A18" s="22" t="s">
        <v>213</v>
      </c>
      <c r="B18" s="21" t="s">
        <v>129</v>
      </c>
      <c r="C18" s="38">
        <v>1</v>
      </c>
      <c r="D18" s="41">
        <v>1300</v>
      </c>
      <c r="E18" s="21" t="s">
        <v>95</v>
      </c>
      <c r="F18" s="42">
        <f>C18*D18</f>
        <v>1300</v>
      </c>
      <c r="G18" s="46">
        <f>C18*'Metrado - Inst. Sanitarias'!D7</f>
        <v>40</v>
      </c>
      <c r="H18" s="23">
        <f>G18*D18</f>
        <v>52000</v>
      </c>
      <c r="I18" s="22"/>
      <c r="J18" s="22"/>
    </row>
    <row r="19" spans="1:10" x14ac:dyDescent="0.3">
      <c r="A19" s="52" t="s">
        <v>92</v>
      </c>
      <c r="B19" s="52"/>
      <c r="C19" s="52"/>
      <c r="D19" s="52"/>
      <c r="E19" s="52"/>
      <c r="F19" s="40">
        <f>SUM(F17:F18)</f>
        <v>5836</v>
      </c>
      <c r="G19" s="25"/>
      <c r="H19" s="25"/>
      <c r="I19" s="25"/>
      <c r="J19" s="25"/>
    </row>
    <row r="20" spans="1:10" x14ac:dyDescent="0.3">
      <c r="A20" s="22" t="s">
        <v>93</v>
      </c>
      <c r="B20" s="21" t="s">
        <v>94</v>
      </c>
      <c r="C20" s="21" t="s">
        <v>95</v>
      </c>
      <c r="D20" s="41">
        <v>49500</v>
      </c>
      <c r="E20" s="38">
        <v>11</v>
      </c>
      <c r="F20" s="42">
        <f>D20/E20</f>
        <v>4500</v>
      </c>
      <c r="G20" s="21" t="s">
        <v>95</v>
      </c>
      <c r="H20" s="21" t="s">
        <v>95</v>
      </c>
      <c r="I20" s="22"/>
      <c r="J20" s="22"/>
    </row>
    <row r="21" spans="1:10" x14ac:dyDescent="0.3">
      <c r="A21" s="52" t="s">
        <v>96</v>
      </c>
      <c r="B21" s="52"/>
      <c r="C21" s="52"/>
      <c r="D21" s="52"/>
      <c r="E21" s="52"/>
      <c r="F21" s="40">
        <f>F20</f>
        <v>4500</v>
      </c>
      <c r="G21" s="25"/>
      <c r="H21" s="25"/>
      <c r="I21" s="25"/>
      <c r="J21" s="25"/>
    </row>
    <row r="22" spans="1:10" x14ac:dyDescent="0.3">
      <c r="A22" s="22" t="s">
        <v>214</v>
      </c>
      <c r="B22" s="21" t="s">
        <v>98</v>
      </c>
      <c r="C22" s="38">
        <v>9.0899999999999995E-2</v>
      </c>
      <c r="D22" s="41">
        <v>60000</v>
      </c>
      <c r="E22" s="21" t="s">
        <v>95</v>
      </c>
      <c r="F22" s="42">
        <f>C22*D22</f>
        <v>5454</v>
      </c>
      <c r="G22" s="21" t="s">
        <v>95</v>
      </c>
      <c r="H22" s="21" t="s">
        <v>95</v>
      </c>
      <c r="I22" s="22"/>
      <c r="J22" s="22"/>
    </row>
    <row r="23" spans="1:10" x14ac:dyDescent="0.3">
      <c r="A23" s="22" t="s">
        <v>99</v>
      </c>
      <c r="B23" s="22"/>
      <c r="C23" s="22"/>
      <c r="D23" s="22"/>
      <c r="E23" s="22"/>
      <c r="F23" s="42">
        <f>F21*0.03</f>
        <v>135</v>
      </c>
      <c r="G23" s="21" t="s">
        <v>95</v>
      </c>
      <c r="H23" s="21" t="s">
        <v>95</v>
      </c>
      <c r="I23" s="22"/>
      <c r="J23" s="22"/>
    </row>
    <row r="24" spans="1:10" x14ac:dyDescent="0.3">
      <c r="A24" s="52" t="s">
        <v>100</v>
      </c>
      <c r="B24" s="52"/>
      <c r="C24" s="52"/>
      <c r="D24" s="52"/>
      <c r="E24" s="52"/>
      <c r="F24" s="40">
        <f>SUM(F22:F23)</f>
        <v>5589</v>
      </c>
      <c r="G24" s="25"/>
      <c r="H24" s="25"/>
      <c r="I24" s="25"/>
      <c r="J24" s="25"/>
    </row>
    <row r="25" spans="1:10" x14ac:dyDescent="0.3">
      <c r="A25" s="8" t="s">
        <v>210</v>
      </c>
      <c r="B25" s="8"/>
      <c r="C25" s="8"/>
      <c r="D25" s="8"/>
      <c r="E25" s="8"/>
      <c r="F25" s="43">
        <f>F19+F21+F24</f>
        <v>15925</v>
      </c>
      <c r="G25" s="44"/>
      <c r="H25" s="44"/>
      <c r="I25" s="43">
        <f ca="1">IFERROR(INDIRECT("'MINVU - "&amp;'Configuracion DS27'!$C$4&amp;"'!F21"),"N/D")</f>
        <v>9075.7123380000012</v>
      </c>
      <c r="J25" s="45">
        <f ca="1">IFERROR((F25-I25)/I25,"N/D")</f>
        <v>0.75468320357863661</v>
      </c>
    </row>
    <row r="27" spans="1:10" ht="15.75" customHeight="1" x14ac:dyDescent="0.3">
      <c r="A27" s="1" t="s">
        <v>215</v>
      </c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3">
      <c r="A28" s="22" t="s">
        <v>216</v>
      </c>
      <c r="B28" s="21" t="s">
        <v>150</v>
      </c>
      <c r="C28" s="38">
        <v>1</v>
      </c>
      <c r="D28" s="41">
        <v>68000</v>
      </c>
      <c r="E28" s="21" t="s">
        <v>95</v>
      </c>
      <c r="F28" s="42">
        <f>C28*D28</f>
        <v>68000</v>
      </c>
      <c r="G28" s="46">
        <f>C28*'Metrado - Inst. Sanitarias'!D8</f>
        <v>3</v>
      </c>
      <c r="H28" s="23">
        <f>G28*D28</f>
        <v>204000</v>
      </c>
      <c r="I28" s="22"/>
      <c r="J28" s="22"/>
    </row>
    <row r="29" spans="1:10" x14ac:dyDescent="0.3">
      <c r="A29" s="22" t="s">
        <v>217</v>
      </c>
      <c r="B29" s="21" t="s">
        <v>181</v>
      </c>
      <c r="C29" s="38">
        <v>1</v>
      </c>
      <c r="D29" s="41">
        <v>17000</v>
      </c>
      <c r="E29" s="21" t="s">
        <v>95</v>
      </c>
      <c r="F29" s="42">
        <f>C29*D29</f>
        <v>17000</v>
      </c>
      <c r="G29" s="46">
        <f>C29*'Metrado - Inst. Sanitarias'!D8</f>
        <v>3</v>
      </c>
      <c r="H29" s="23">
        <f>G29*D29</f>
        <v>51000</v>
      </c>
      <c r="I29" s="22"/>
      <c r="J29" s="22"/>
    </row>
    <row r="30" spans="1:10" x14ac:dyDescent="0.3">
      <c r="A30" s="52" t="s">
        <v>92</v>
      </c>
      <c r="B30" s="52"/>
      <c r="C30" s="52"/>
      <c r="D30" s="52"/>
      <c r="E30" s="52"/>
      <c r="F30" s="40">
        <f>SUM(F28:F29)</f>
        <v>85000</v>
      </c>
      <c r="G30" s="25"/>
      <c r="H30" s="25"/>
      <c r="I30" s="25"/>
      <c r="J30" s="25"/>
    </row>
    <row r="31" spans="1:10" x14ac:dyDescent="0.3">
      <c r="A31" s="22" t="s">
        <v>93</v>
      </c>
      <c r="B31" s="21" t="s">
        <v>94</v>
      </c>
      <c r="C31" s="21" t="s">
        <v>95</v>
      </c>
      <c r="D31" s="41">
        <v>50000</v>
      </c>
      <c r="E31" s="38">
        <v>2</v>
      </c>
      <c r="F31" s="42">
        <f>D31/E31</f>
        <v>25000</v>
      </c>
      <c r="G31" s="21" t="s">
        <v>95</v>
      </c>
      <c r="H31" s="21" t="s">
        <v>95</v>
      </c>
      <c r="I31" s="22"/>
      <c r="J31" s="22"/>
    </row>
    <row r="32" spans="1:10" x14ac:dyDescent="0.3">
      <c r="A32" s="52" t="s">
        <v>96</v>
      </c>
      <c r="B32" s="52"/>
      <c r="C32" s="52"/>
      <c r="D32" s="52"/>
      <c r="E32" s="52"/>
      <c r="F32" s="40">
        <f>F31</f>
        <v>25000</v>
      </c>
      <c r="G32" s="25"/>
      <c r="H32" s="25"/>
      <c r="I32" s="25"/>
      <c r="J32" s="25"/>
    </row>
    <row r="33" spans="1:10" x14ac:dyDescent="0.3">
      <c r="A33" s="22" t="s">
        <v>99</v>
      </c>
      <c r="B33" s="22"/>
      <c r="C33" s="22"/>
      <c r="D33" s="22"/>
      <c r="E33" s="22"/>
      <c r="F33" s="42">
        <f>F32*0.03</f>
        <v>750</v>
      </c>
      <c r="G33" s="21" t="s">
        <v>95</v>
      </c>
      <c r="H33" s="21" t="s">
        <v>95</v>
      </c>
      <c r="I33" s="22"/>
      <c r="J33" s="22"/>
    </row>
    <row r="34" spans="1:10" x14ac:dyDescent="0.3">
      <c r="A34" s="52" t="s">
        <v>100</v>
      </c>
      <c r="B34" s="52"/>
      <c r="C34" s="52"/>
      <c r="D34" s="52"/>
      <c r="E34" s="52"/>
      <c r="F34" s="40">
        <f>SUM(F33:F33)</f>
        <v>750</v>
      </c>
      <c r="G34" s="25"/>
      <c r="H34" s="25"/>
      <c r="I34" s="25"/>
      <c r="J34" s="25"/>
    </row>
    <row r="35" spans="1:10" x14ac:dyDescent="0.3">
      <c r="A35" s="8" t="s">
        <v>182</v>
      </c>
      <c r="B35" s="8"/>
      <c r="C35" s="8"/>
      <c r="D35" s="8"/>
      <c r="E35" s="8"/>
      <c r="F35" s="43">
        <f>F30+F32+F34</f>
        <v>110750</v>
      </c>
      <c r="G35" s="44"/>
      <c r="H35" s="44"/>
      <c r="I35" s="43">
        <f ca="1">IFERROR(INDIRECT("'MINVU - "&amp;'Configuracion DS27'!$C$4&amp;"'!F22"),"N/D")</f>
        <v>117228.631779</v>
      </c>
      <c r="J35" s="45">
        <f ca="1">IFERROR((F35-I35)/I35,"N/D")</f>
        <v>-5.5264927012144541E-2</v>
      </c>
    </row>
    <row r="37" spans="1:10" ht="15.75" customHeight="1" x14ac:dyDescent="0.3">
      <c r="A37" s="1" t="s">
        <v>218</v>
      </c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3">
      <c r="A38" s="22" t="s">
        <v>219</v>
      </c>
      <c r="B38" s="21" t="s">
        <v>150</v>
      </c>
      <c r="C38" s="38">
        <v>1</v>
      </c>
      <c r="D38" s="41">
        <v>38000</v>
      </c>
      <c r="E38" s="21" t="s">
        <v>95</v>
      </c>
      <c r="F38" s="42">
        <f>C38*D38</f>
        <v>38000</v>
      </c>
      <c r="G38" s="46">
        <f>C38*'Metrado - Inst. Sanitarias'!D9</f>
        <v>3</v>
      </c>
      <c r="H38" s="23">
        <f>G38*D38</f>
        <v>114000</v>
      </c>
      <c r="I38" s="22"/>
      <c r="J38" s="22"/>
    </row>
    <row r="39" spans="1:10" x14ac:dyDescent="0.3">
      <c r="A39" s="22" t="s">
        <v>220</v>
      </c>
      <c r="B39" s="21" t="s">
        <v>150</v>
      </c>
      <c r="C39" s="38">
        <v>1</v>
      </c>
      <c r="D39" s="41">
        <v>17000</v>
      </c>
      <c r="E39" s="21" t="s">
        <v>95</v>
      </c>
      <c r="F39" s="42">
        <f>C39*D39</f>
        <v>17000</v>
      </c>
      <c r="G39" s="46">
        <f>C39*'Metrado - Inst. Sanitarias'!D9</f>
        <v>3</v>
      </c>
      <c r="H39" s="23">
        <f>G39*D39</f>
        <v>51000</v>
      </c>
      <c r="I39" s="22"/>
      <c r="J39" s="22"/>
    </row>
    <row r="40" spans="1:10" x14ac:dyDescent="0.3">
      <c r="A40" s="52" t="s">
        <v>92</v>
      </c>
      <c r="B40" s="52"/>
      <c r="C40" s="52"/>
      <c r="D40" s="52"/>
      <c r="E40" s="52"/>
      <c r="F40" s="40">
        <f>SUM(F38:F39)</f>
        <v>55000</v>
      </c>
      <c r="G40" s="25"/>
      <c r="H40" s="25"/>
      <c r="I40" s="25"/>
      <c r="J40" s="25"/>
    </row>
    <row r="41" spans="1:10" x14ac:dyDescent="0.3">
      <c r="A41" s="22" t="s">
        <v>93</v>
      </c>
      <c r="B41" s="21" t="s">
        <v>94</v>
      </c>
      <c r="C41" s="21" t="s">
        <v>95</v>
      </c>
      <c r="D41" s="41">
        <v>50000</v>
      </c>
      <c r="E41" s="38">
        <v>2.5</v>
      </c>
      <c r="F41" s="42">
        <f>D41/E41</f>
        <v>20000</v>
      </c>
      <c r="G41" s="21" t="s">
        <v>95</v>
      </c>
      <c r="H41" s="21" t="s">
        <v>95</v>
      </c>
      <c r="I41" s="22"/>
      <c r="J41" s="22"/>
    </row>
    <row r="42" spans="1:10" x14ac:dyDescent="0.3">
      <c r="A42" s="52" t="s">
        <v>96</v>
      </c>
      <c r="B42" s="52"/>
      <c r="C42" s="52"/>
      <c r="D42" s="52"/>
      <c r="E42" s="52"/>
      <c r="F42" s="40">
        <f>F41</f>
        <v>20000</v>
      </c>
      <c r="G42" s="25"/>
      <c r="H42" s="25"/>
      <c r="I42" s="25"/>
      <c r="J42" s="25"/>
    </row>
    <row r="43" spans="1:10" x14ac:dyDescent="0.3">
      <c r="A43" s="22" t="s">
        <v>99</v>
      </c>
      <c r="B43" s="22"/>
      <c r="C43" s="22"/>
      <c r="D43" s="22"/>
      <c r="E43" s="22"/>
      <c r="F43" s="42">
        <f>F42*0.03</f>
        <v>600</v>
      </c>
      <c r="G43" s="21" t="s">
        <v>95</v>
      </c>
      <c r="H43" s="21" t="s">
        <v>95</v>
      </c>
      <c r="I43" s="22"/>
      <c r="J43" s="22"/>
    </row>
    <row r="44" spans="1:10" x14ac:dyDescent="0.3">
      <c r="A44" s="52" t="s">
        <v>100</v>
      </c>
      <c r="B44" s="52"/>
      <c r="C44" s="52"/>
      <c r="D44" s="52"/>
      <c r="E44" s="52"/>
      <c r="F44" s="40">
        <f>SUM(F43:F43)</f>
        <v>600</v>
      </c>
      <c r="G44" s="25"/>
      <c r="H44" s="25"/>
      <c r="I44" s="25"/>
      <c r="J44" s="25"/>
    </row>
    <row r="45" spans="1:10" x14ac:dyDescent="0.3">
      <c r="A45" s="8" t="s">
        <v>182</v>
      </c>
      <c r="B45" s="8"/>
      <c r="C45" s="8"/>
      <c r="D45" s="8"/>
      <c r="E45" s="8"/>
      <c r="F45" s="43">
        <f>F40+F42+F44</f>
        <v>75600</v>
      </c>
      <c r="G45" s="44"/>
      <c r="H45" s="44"/>
      <c r="I45" s="43">
        <f ca="1">IFERROR(INDIRECT("'MINVU - "&amp;'Configuracion DS27'!$C$4&amp;"'!F23"),"N/D")</f>
        <v>57080.594024999999</v>
      </c>
      <c r="J45" s="45">
        <f ca="1">IFERROR((F45-I45)/I45,"N/D")</f>
        <v>0.32444311926552349</v>
      </c>
    </row>
    <row r="47" spans="1:10" ht="15.75" customHeight="1" x14ac:dyDescent="0.3">
      <c r="A47" s="1" t="s">
        <v>221</v>
      </c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3">
      <c r="A48" s="22" t="s">
        <v>222</v>
      </c>
      <c r="B48" s="21" t="s">
        <v>150</v>
      </c>
      <c r="C48" s="38">
        <v>1</v>
      </c>
      <c r="D48" s="41">
        <v>65000</v>
      </c>
      <c r="E48" s="21" t="s">
        <v>95</v>
      </c>
      <c r="F48" s="42">
        <f>C48*D48</f>
        <v>65000</v>
      </c>
      <c r="G48" s="46">
        <f>C48*'Metrado - Inst. Sanitarias'!D10</f>
        <v>2</v>
      </c>
      <c r="H48" s="23">
        <f>G48*D48</f>
        <v>130000</v>
      </c>
      <c r="I48" s="22"/>
      <c r="J48" s="22"/>
    </row>
    <row r="49" spans="1:10" x14ac:dyDescent="0.3">
      <c r="A49" s="22" t="s">
        <v>223</v>
      </c>
      <c r="B49" s="21" t="s">
        <v>150</v>
      </c>
      <c r="C49" s="38">
        <v>1</v>
      </c>
      <c r="D49" s="41">
        <v>25000</v>
      </c>
      <c r="E49" s="21" t="s">
        <v>95</v>
      </c>
      <c r="F49" s="42">
        <f>C49*D49</f>
        <v>25000</v>
      </c>
      <c r="G49" s="46">
        <f>C49*'Metrado - Inst. Sanitarias'!D10</f>
        <v>2</v>
      </c>
      <c r="H49" s="23">
        <f>G49*D49</f>
        <v>50000</v>
      </c>
      <c r="I49" s="22"/>
      <c r="J49" s="22"/>
    </row>
    <row r="50" spans="1:10" x14ac:dyDescent="0.3">
      <c r="A50" s="52" t="s">
        <v>92</v>
      </c>
      <c r="B50" s="52"/>
      <c r="C50" s="52"/>
      <c r="D50" s="52"/>
      <c r="E50" s="52"/>
      <c r="F50" s="40">
        <f>SUM(F48:F49)</f>
        <v>90000</v>
      </c>
      <c r="G50" s="25"/>
      <c r="H50" s="25"/>
      <c r="I50" s="25"/>
      <c r="J50" s="25"/>
    </row>
    <row r="51" spans="1:10" x14ac:dyDescent="0.3">
      <c r="A51" s="22" t="s">
        <v>93</v>
      </c>
      <c r="B51" s="21" t="s">
        <v>94</v>
      </c>
      <c r="C51" s="21" t="s">
        <v>95</v>
      </c>
      <c r="D51" s="41">
        <v>52500</v>
      </c>
      <c r="E51" s="38">
        <v>1.5</v>
      </c>
      <c r="F51" s="42">
        <f>D51/E51</f>
        <v>35000</v>
      </c>
      <c r="G51" s="21" t="s">
        <v>95</v>
      </c>
      <c r="H51" s="21" t="s">
        <v>95</v>
      </c>
      <c r="I51" s="22"/>
      <c r="J51" s="22"/>
    </row>
    <row r="52" spans="1:10" x14ac:dyDescent="0.3">
      <c r="A52" s="52" t="s">
        <v>96</v>
      </c>
      <c r="B52" s="52"/>
      <c r="C52" s="52"/>
      <c r="D52" s="52"/>
      <c r="E52" s="52"/>
      <c r="F52" s="40">
        <f>F51</f>
        <v>35000</v>
      </c>
      <c r="G52" s="25"/>
      <c r="H52" s="25"/>
      <c r="I52" s="25"/>
      <c r="J52" s="25"/>
    </row>
    <row r="53" spans="1:10" x14ac:dyDescent="0.3">
      <c r="A53" s="22" t="s">
        <v>99</v>
      </c>
      <c r="B53" s="22"/>
      <c r="C53" s="22"/>
      <c r="D53" s="22"/>
      <c r="E53" s="22"/>
      <c r="F53" s="42">
        <f>F52*0.03</f>
        <v>1050</v>
      </c>
      <c r="G53" s="21" t="s">
        <v>95</v>
      </c>
      <c r="H53" s="21" t="s">
        <v>95</v>
      </c>
      <c r="I53" s="22"/>
      <c r="J53" s="22"/>
    </row>
    <row r="54" spans="1:10" x14ac:dyDescent="0.3">
      <c r="A54" s="52" t="s">
        <v>100</v>
      </c>
      <c r="B54" s="52"/>
      <c r="C54" s="52"/>
      <c r="D54" s="52"/>
      <c r="E54" s="52"/>
      <c r="F54" s="40">
        <f>SUM(F53:F53)</f>
        <v>1050</v>
      </c>
      <c r="G54" s="25"/>
      <c r="H54" s="25"/>
      <c r="I54" s="25"/>
      <c r="J54" s="25"/>
    </row>
    <row r="55" spans="1:10" x14ac:dyDescent="0.3">
      <c r="A55" s="8" t="s">
        <v>182</v>
      </c>
      <c r="B55" s="8"/>
      <c r="C55" s="8"/>
      <c r="D55" s="8"/>
      <c r="E55" s="8"/>
      <c r="F55" s="43">
        <f>F50+F52+F54</f>
        <v>126050</v>
      </c>
      <c r="G55" s="44"/>
      <c r="H55" s="44"/>
      <c r="I55" s="43">
        <f ca="1">IFERROR(INDIRECT("'MINVU - "&amp;'Configuracion DS27'!$C$4&amp;"'!F24"),"N/D")</f>
        <v>101891.413134</v>
      </c>
      <c r="J55" s="45">
        <f ca="1">IFERROR((F55-I55)/I55,"N/D")</f>
        <v>0.23710130346537076</v>
      </c>
    </row>
    <row r="57" spans="1:10" ht="15.75" customHeight="1" x14ac:dyDescent="0.3">
      <c r="A57" s="1" t="s">
        <v>224</v>
      </c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3">
      <c r="A58" s="22" t="s">
        <v>203</v>
      </c>
      <c r="B58" s="21" t="s">
        <v>150</v>
      </c>
      <c r="C58" s="38">
        <v>1</v>
      </c>
      <c r="D58" s="41">
        <v>32000</v>
      </c>
      <c r="E58" s="21" t="s">
        <v>95</v>
      </c>
      <c r="F58" s="42">
        <f>C58*D58</f>
        <v>32000</v>
      </c>
      <c r="G58" s="46">
        <f>C58*'Metrado - Inst. Sanitarias'!D11</f>
        <v>2</v>
      </c>
      <c r="H58" s="23">
        <f>G58*D58</f>
        <v>64000</v>
      </c>
      <c r="I58" s="22"/>
      <c r="J58" s="22"/>
    </row>
    <row r="59" spans="1:10" x14ac:dyDescent="0.3">
      <c r="A59" s="22" t="s">
        <v>225</v>
      </c>
      <c r="B59" s="21" t="s">
        <v>150</v>
      </c>
      <c r="C59" s="38">
        <v>1</v>
      </c>
      <c r="D59" s="41">
        <v>3000</v>
      </c>
      <c r="E59" s="21" t="s">
        <v>95</v>
      </c>
      <c r="F59" s="42">
        <f>C59*D59</f>
        <v>3000</v>
      </c>
      <c r="G59" s="46">
        <f>C59*'Metrado - Inst. Sanitarias'!D11</f>
        <v>2</v>
      </c>
      <c r="H59" s="23">
        <f>G59*D59</f>
        <v>6000</v>
      </c>
      <c r="I59" s="22"/>
      <c r="J59" s="22"/>
    </row>
    <row r="60" spans="1:10" x14ac:dyDescent="0.3">
      <c r="A60" s="52" t="s">
        <v>92</v>
      </c>
      <c r="B60" s="52"/>
      <c r="C60" s="52"/>
      <c r="D60" s="52"/>
      <c r="E60" s="52"/>
      <c r="F60" s="40">
        <f>SUM(F58:F59)</f>
        <v>35000</v>
      </c>
      <c r="G60" s="25"/>
      <c r="H60" s="25"/>
      <c r="I60" s="25"/>
      <c r="J60" s="25"/>
    </row>
    <row r="61" spans="1:10" x14ac:dyDescent="0.3">
      <c r="A61" s="22" t="s">
        <v>93</v>
      </c>
      <c r="B61" s="21" t="s">
        <v>94</v>
      </c>
      <c r="C61" s="21" t="s">
        <v>95</v>
      </c>
      <c r="D61" s="41">
        <v>48000</v>
      </c>
      <c r="E61" s="38">
        <v>4</v>
      </c>
      <c r="F61" s="42">
        <f>D61/E61</f>
        <v>12000</v>
      </c>
      <c r="G61" s="21" t="s">
        <v>95</v>
      </c>
      <c r="H61" s="21" t="s">
        <v>95</v>
      </c>
      <c r="I61" s="22"/>
      <c r="J61" s="22"/>
    </row>
    <row r="62" spans="1:10" x14ac:dyDescent="0.3">
      <c r="A62" s="52" t="s">
        <v>96</v>
      </c>
      <c r="B62" s="52"/>
      <c r="C62" s="52"/>
      <c r="D62" s="52"/>
      <c r="E62" s="52"/>
      <c r="F62" s="40">
        <f>F61</f>
        <v>12000</v>
      </c>
      <c r="G62" s="25"/>
      <c r="H62" s="25"/>
      <c r="I62" s="25"/>
      <c r="J62" s="25"/>
    </row>
    <row r="63" spans="1:10" x14ac:dyDescent="0.3">
      <c r="A63" s="22" t="s">
        <v>99</v>
      </c>
      <c r="B63" s="22"/>
      <c r="C63" s="22"/>
      <c r="D63" s="22"/>
      <c r="E63" s="22"/>
      <c r="F63" s="42">
        <f>F62*0.03</f>
        <v>360</v>
      </c>
      <c r="G63" s="21" t="s">
        <v>95</v>
      </c>
      <c r="H63" s="21" t="s">
        <v>95</v>
      </c>
      <c r="I63" s="22"/>
      <c r="J63" s="22"/>
    </row>
    <row r="64" spans="1:10" x14ac:dyDescent="0.3">
      <c r="A64" s="52" t="s">
        <v>100</v>
      </c>
      <c r="B64" s="52"/>
      <c r="C64" s="52"/>
      <c r="D64" s="52"/>
      <c r="E64" s="52"/>
      <c r="F64" s="40">
        <f>SUM(F63:F63)</f>
        <v>360</v>
      </c>
      <c r="G64" s="25"/>
      <c r="H64" s="25"/>
      <c r="I64" s="25"/>
      <c r="J64" s="25"/>
    </row>
    <row r="65" spans="1:10" x14ac:dyDescent="0.3">
      <c r="A65" s="8" t="s">
        <v>182</v>
      </c>
      <c r="B65" s="8"/>
      <c r="C65" s="8"/>
      <c r="D65" s="8"/>
      <c r="E65" s="8"/>
      <c r="F65" s="43">
        <f>F60+F62+F64</f>
        <v>47360</v>
      </c>
      <c r="G65" s="44"/>
      <c r="H65" s="44"/>
      <c r="I65" s="43">
        <f ca="1">IFERROR(INDIRECT("'MINVU - "&amp;'Configuracion DS27'!$C$4&amp;"'!F25"),"N/D")</f>
        <v>49471.209648000004</v>
      </c>
      <c r="J65" s="45">
        <f ca="1">IFERROR((F65-I65)/I65,"N/D")</f>
        <v>-4.267552103580622E-2</v>
      </c>
    </row>
    <row r="67" spans="1:10" ht="15.75" customHeight="1" x14ac:dyDescent="0.3">
      <c r="A67" s="1" t="s">
        <v>226</v>
      </c>
      <c r="B67" s="1"/>
      <c r="C67" s="1"/>
      <c r="D67" s="1"/>
      <c r="E67" s="1"/>
      <c r="F67" s="1"/>
      <c r="G67" s="1"/>
      <c r="H67" s="1"/>
      <c r="I67" s="1"/>
      <c r="J67" s="1"/>
    </row>
    <row r="68" spans="1:10" x14ac:dyDescent="0.3">
      <c r="A68" s="22" t="s">
        <v>227</v>
      </c>
      <c r="B68" s="21" t="s">
        <v>150</v>
      </c>
      <c r="C68" s="38">
        <v>1</v>
      </c>
      <c r="D68" s="41">
        <v>38000</v>
      </c>
      <c r="E68" s="21" t="s">
        <v>95</v>
      </c>
      <c r="F68" s="42">
        <f>C68*D68</f>
        <v>38000</v>
      </c>
      <c r="G68" s="46">
        <f>C68*'Metrado - Inst. Sanitarias'!D12</f>
        <v>2</v>
      </c>
      <c r="H68" s="23">
        <f>G68*D68</f>
        <v>76000</v>
      </c>
      <c r="I68" s="22"/>
      <c r="J68" s="22"/>
    </row>
    <row r="69" spans="1:10" x14ac:dyDescent="0.3">
      <c r="A69" s="22" t="s">
        <v>228</v>
      </c>
      <c r="B69" s="21" t="s">
        <v>150</v>
      </c>
      <c r="C69" s="38">
        <v>1</v>
      </c>
      <c r="D69" s="41">
        <v>7000</v>
      </c>
      <c r="E69" s="21" t="s">
        <v>95</v>
      </c>
      <c r="F69" s="42">
        <f>C69*D69</f>
        <v>7000</v>
      </c>
      <c r="G69" s="46">
        <f>C69*'Metrado - Inst. Sanitarias'!D12</f>
        <v>2</v>
      </c>
      <c r="H69" s="23">
        <f>G69*D69</f>
        <v>14000</v>
      </c>
      <c r="I69" s="22"/>
      <c r="J69" s="22"/>
    </row>
    <row r="70" spans="1:10" x14ac:dyDescent="0.3">
      <c r="A70" s="52" t="s">
        <v>92</v>
      </c>
      <c r="B70" s="52"/>
      <c r="C70" s="52"/>
      <c r="D70" s="52"/>
      <c r="E70" s="52"/>
      <c r="F70" s="40">
        <f>SUM(F68:F69)</f>
        <v>45000</v>
      </c>
      <c r="G70" s="25"/>
      <c r="H70" s="25"/>
      <c r="I70" s="25"/>
      <c r="J70" s="25"/>
    </row>
    <row r="71" spans="1:10" x14ac:dyDescent="0.3">
      <c r="A71" s="22" t="s">
        <v>93</v>
      </c>
      <c r="B71" s="21" t="s">
        <v>94</v>
      </c>
      <c r="C71" s="21" t="s">
        <v>95</v>
      </c>
      <c r="D71" s="41">
        <v>48000</v>
      </c>
      <c r="E71" s="38">
        <v>1.6</v>
      </c>
      <c r="F71" s="42">
        <f>D71/E71</f>
        <v>30000</v>
      </c>
      <c r="G71" s="21" t="s">
        <v>95</v>
      </c>
      <c r="H71" s="21" t="s">
        <v>95</v>
      </c>
      <c r="I71" s="22"/>
      <c r="J71" s="22"/>
    </row>
    <row r="72" spans="1:10" x14ac:dyDescent="0.3">
      <c r="A72" s="52" t="s">
        <v>96</v>
      </c>
      <c r="B72" s="52"/>
      <c r="C72" s="52"/>
      <c r="D72" s="52"/>
      <c r="E72" s="52"/>
      <c r="F72" s="40">
        <f>F71</f>
        <v>30000</v>
      </c>
      <c r="G72" s="25"/>
      <c r="H72" s="25"/>
      <c r="I72" s="25"/>
      <c r="J72" s="25"/>
    </row>
    <row r="73" spans="1:10" x14ac:dyDescent="0.3">
      <c r="A73" s="22" t="s">
        <v>214</v>
      </c>
      <c r="B73" s="21" t="s">
        <v>98</v>
      </c>
      <c r="C73" s="38">
        <v>0.625</v>
      </c>
      <c r="D73" s="41">
        <v>60000</v>
      </c>
      <c r="E73" s="21" t="s">
        <v>95</v>
      </c>
      <c r="F73" s="42">
        <f>C73*D73</f>
        <v>37500</v>
      </c>
      <c r="G73" s="21" t="s">
        <v>95</v>
      </c>
      <c r="H73" s="21" t="s">
        <v>95</v>
      </c>
      <c r="I73" s="22"/>
      <c r="J73" s="22"/>
    </row>
    <row r="74" spans="1:10" x14ac:dyDescent="0.3">
      <c r="A74" s="22" t="s">
        <v>99</v>
      </c>
      <c r="B74" s="22"/>
      <c r="C74" s="22"/>
      <c r="D74" s="22"/>
      <c r="E74" s="22"/>
      <c r="F74" s="42">
        <f>F72*0.03</f>
        <v>900</v>
      </c>
      <c r="G74" s="21" t="s">
        <v>95</v>
      </c>
      <c r="H74" s="21" t="s">
        <v>95</v>
      </c>
      <c r="I74" s="22"/>
      <c r="J74" s="22"/>
    </row>
    <row r="75" spans="1:10" x14ac:dyDescent="0.3">
      <c r="A75" s="52" t="s">
        <v>100</v>
      </c>
      <c r="B75" s="52"/>
      <c r="C75" s="52"/>
      <c r="D75" s="52"/>
      <c r="E75" s="52"/>
      <c r="F75" s="40">
        <f>SUM(F73:F74)</f>
        <v>38400</v>
      </c>
      <c r="G75" s="25"/>
      <c r="H75" s="25"/>
      <c r="I75" s="25"/>
      <c r="J75" s="25"/>
    </row>
    <row r="76" spans="1:10" x14ac:dyDescent="0.3">
      <c r="A76" s="8" t="s">
        <v>182</v>
      </c>
      <c r="B76" s="8"/>
      <c r="C76" s="8"/>
      <c r="D76" s="8"/>
      <c r="E76" s="8"/>
      <c r="F76" s="43">
        <f>F70+F72+F75</f>
        <v>113400</v>
      </c>
      <c r="G76" s="44"/>
      <c r="H76" s="44"/>
      <c r="I76" s="43">
        <f ca="1">IFERROR(INDIRECT("'MINVU - "&amp;'Configuracion DS27'!$C$4&amp;"'!F26"),"N/D")</f>
        <v>131091.35350500001</v>
      </c>
      <c r="J76" s="45">
        <f ca="1">IFERROR((F76-I76)/I76,"N/D")</f>
        <v>-0.13495438892028247</v>
      </c>
    </row>
    <row r="78" spans="1:10" ht="15.75" customHeight="1" x14ac:dyDescent="0.3">
      <c r="A78" s="1" t="s">
        <v>229</v>
      </c>
      <c r="B78" s="1"/>
      <c r="C78" s="1"/>
      <c r="D78" s="1"/>
      <c r="E78" s="1"/>
      <c r="F78" s="1"/>
      <c r="G78" s="1"/>
      <c r="H78" s="1"/>
      <c r="I78" s="1"/>
      <c r="J78" s="1"/>
    </row>
    <row r="79" spans="1:10" x14ac:dyDescent="0.3">
      <c r="A79" s="22" t="s">
        <v>230</v>
      </c>
      <c r="B79" s="21" t="s">
        <v>150</v>
      </c>
      <c r="C79" s="38">
        <v>1</v>
      </c>
      <c r="D79" s="41">
        <v>165000</v>
      </c>
      <c r="E79" s="21" t="s">
        <v>95</v>
      </c>
      <c r="F79" s="42">
        <f>C79*D79</f>
        <v>165000</v>
      </c>
      <c r="G79" s="46">
        <f>C79*'Metrado - Inst. Sanitarias'!D13</f>
        <v>1</v>
      </c>
      <c r="H79" s="23">
        <f>G79*D79</f>
        <v>165000</v>
      </c>
      <c r="I79" s="22"/>
      <c r="J79" s="22"/>
    </row>
    <row r="80" spans="1:10" x14ac:dyDescent="0.3">
      <c r="A80" s="22" t="s">
        <v>231</v>
      </c>
      <c r="B80" s="21" t="s">
        <v>181</v>
      </c>
      <c r="C80" s="38">
        <v>1</v>
      </c>
      <c r="D80" s="41">
        <v>15000</v>
      </c>
      <c r="E80" s="21" t="s">
        <v>95</v>
      </c>
      <c r="F80" s="42">
        <f>C80*D80</f>
        <v>15000</v>
      </c>
      <c r="G80" s="46">
        <f>C80*'Metrado - Inst. Sanitarias'!D13</f>
        <v>1</v>
      </c>
      <c r="H80" s="23">
        <f>G80*D80</f>
        <v>15000</v>
      </c>
      <c r="I80" s="22"/>
      <c r="J80" s="22"/>
    </row>
    <row r="81" spans="1:10" x14ac:dyDescent="0.3">
      <c r="A81" s="52" t="s">
        <v>92</v>
      </c>
      <c r="B81" s="52"/>
      <c r="C81" s="52"/>
      <c r="D81" s="52"/>
      <c r="E81" s="52"/>
      <c r="F81" s="40">
        <f>SUM(F79:F80)</f>
        <v>180000</v>
      </c>
      <c r="G81" s="25"/>
      <c r="H81" s="25"/>
      <c r="I81" s="25"/>
      <c r="J81" s="25"/>
    </row>
    <row r="82" spans="1:10" x14ac:dyDescent="0.3">
      <c r="A82" s="22" t="s">
        <v>93</v>
      </c>
      <c r="B82" s="21" t="s">
        <v>94</v>
      </c>
      <c r="C82" s="21" t="s">
        <v>95</v>
      </c>
      <c r="D82" s="41">
        <v>48000</v>
      </c>
      <c r="E82" s="38">
        <v>1.6</v>
      </c>
      <c r="F82" s="42">
        <f>D82/E82</f>
        <v>30000</v>
      </c>
      <c r="G82" s="21" t="s">
        <v>95</v>
      </c>
      <c r="H82" s="21" t="s">
        <v>95</v>
      </c>
      <c r="I82" s="22"/>
      <c r="J82" s="22"/>
    </row>
    <row r="83" spans="1:10" x14ac:dyDescent="0.3">
      <c r="A83" s="52" t="s">
        <v>96</v>
      </c>
      <c r="B83" s="52"/>
      <c r="C83" s="52"/>
      <c r="D83" s="52"/>
      <c r="E83" s="52"/>
      <c r="F83" s="40">
        <f>F82</f>
        <v>30000</v>
      </c>
      <c r="G83" s="25"/>
      <c r="H83" s="25"/>
      <c r="I83" s="25"/>
      <c r="J83" s="25"/>
    </row>
    <row r="84" spans="1:10" x14ac:dyDescent="0.3">
      <c r="A84" s="22" t="s">
        <v>99</v>
      </c>
      <c r="B84" s="22"/>
      <c r="C84" s="22"/>
      <c r="D84" s="22"/>
      <c r="E84" s="22"/>
      <c r="F84" s="42">
        <f>F83*0.03</f>
        <v>900</v>
      </c>
      <c r="G84" s="21" t="s">
        <v>95</v>
      </c>
      <c r="H84" s="21" t="s">
        <v>95</v>
      </c>
      <c r="I84" s="22"/>
      <c r="J84" s="22"/>
    </row>
    <row r="85" spans="1:10" x14ac:dyDescent="0.3">
      <c r="A85" s="52" t="s">
        <v>100</v>
      </c>
      <c r="B85" s="52"/>
      <c r="C85" s="52"/>
      <c r="D85" s="52"/>
      <c r="E85" s="52"/>
      <c r="F85" s="40">
        <f>SUM(F84:F84)</f>
        <v>900</v>
      </c>
      <c r="G85" s="25"/>
      <c r="H85" s="25"/>
      <c r="I85" s="25"/>
      <c r="J85" s="25"/>
    </row>
    <row r="86" spans="1:10" x14ac:dyDescent="0.3">
      <c r="A86" s="8" t="s">
        <v>182</v>
      </c>
      <c r="B86" s="8"/>
      <c r="C86" s="8"/>
      <c r="D86" s="8"/>
      <c r="E86" s="8"/>
      <c r="F86" s="43">
        <f>F81+F83+F85</f>
        <v>210900</v>
      </c>
      <c r="G86" s="44"/>
      <c r="H86" s="44"/>
      <c r="I86" s="43">
        <f ca="1">IFERROR(INDIRECT("'MINVU - "&amp;'Configuracion DS27'!$C$4&amp;"'!F27"),"N/D")</f>
        <v>269759.41555500001</v>
      </c>
      <c r="J86" s="45">
        <f ca="1">IFERROR((F86-I86)/I86,"N/D")</f>
        <v>-0.21819225636259371</v>
      </c>
    </row>
  </sheetData>
  <mergeCells count="43">
    <mergeCell ref="A83:E83"/>
    <mergeCell ref="A85:E85"/>
    <mergeCell ref="A86:E86"/>
    <mergeCell ref="A72:E72"/>
    <mergeCell ref="A75:E75"/>
    <mergeCell ref="A76:E76"/>
    <mergeCell ref="A78:J78"/>
    <mergeCell ref="A81:E81"/>
    <mergeCell ref="A62:E62"/>
    <mergeCell ref="A64:E64"/>
    <mergeCell ref="A65:E65"/>
    <mergeCell ref="A67:J67"/>
    <mergeCell ref="A70:E70"/>
    <mergeCell ref="A52:E52"/>
    <mergeCell ref="A54:E54"/>
    <mergeCell ref="A55:E55"/>
    <mergeCell ref="A57:J57"/>
    <mergeCell ref="A60:E60"/>
    <mergeCell ref="A42:E42"/>
    <mergeCell ref="A44:E44"/>
    <mergeCell ref="A45:E45"/>
    <mergeCell ref="A47:J47"/>
    <mergeCell ref="A50:E50"/>
    <mergeCell ref="A32:E32"/>
    <mergeCell ref="A34:E34"/>
    <mergeCell ref="A35:E35"/>
    <mergeCell ref="A37:J37"/>
    <mergeCell ref="A40:E40"/>
    <mergeCell ref="A21:E21"/>
    <mergeCell ref="A24:E24"/>
    <mergeCell ref="A25:E25"/>
    <mergeCell ref="A27:J27"/>
    <mergeCell ref="A30:E30"/>
    <mergeCell ref="A11:E11"/>
    <mergeCell ref="A13:E13"/>
    <mergeCell ref="A14:E14"/>
    <mergeCell ref="A16:J16"/>
    <mergeCell ref="A19:E19"/>
    <mergeCell ref="A1:J1"/>
    <mergeCell ref="A2:J2"/>
    <mergeCell ref="A3:J3"/>
    <mergeCell ref="A6:J6"/>
    <mergeCell ref="A9:E9"/>
  </mergeCells>
  <pageMargins left="0.75" right="0.75" top="1" bottom="1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4"/>
  <sheetViews>
    <sheetView showGridLines="0" zoomScaleNormal="100" workbookViewId="0">
      <selection sqref="A1:F1"/>
    </sheetView>
  </sheetViews>
  <sheetFormatPr baseColWidth="10" defaultColWidth="8.6640625" defaultRowHeight="14.4" x14ac:dyDescent="0.3"/>
  <cols>
    <col min="1" max="1" width="7" customWidth="1"/>
    <col min="2" max="2" width="46" customWidth="1"/>
    <col min="3" max="3" width="10" customWidth="1"/>
    <col min="4" max="4" width="12" customWidth="1"/>
    <col min="5" max="6" width="18" customWidth="1"/>
  </cols>
  <sheetData>
    <row r="1" spans="1:6" ht="21.75" customHeight="1" x14ac:dyDescent="0.3">
      <c r="A1" s="4" t="s">
        <v>38</v>
      </c>
      <c r="B1" s="4"/>
      <c r="C1" s="4"/>
      <c r="D1" s="4"/>
      <c r="E1" s="4"/>
      <c r="F1" s="4"/>
    </row>
    <row r="2" spans="1:6" ht="21.75" customHeight="1" x14ac:dyDescent="0.3">
      <c r="A2" s="3" t="s">
        <v>232</v>
      </c>
      <c r="B2" s="3"/>
      <c r="C2" s="3"/>
      <c r="D2" s="3"/>
      <c r="E2" s="3"/>
      <c r="F2" s="3"/>
    </row>
    <row r="3" spans="1:6" x14ac:dyDescent="0.3">
      <c r="A3" s="2" t="s">
        <v>132</v>
      </c>
      <c r="B3" s="2"/>
      <c r="C3" s="2"/>
      <c r="D3" s="2"/>
      <c r="E3" s="2"/>
      <c r="F3" s="2"/>
    </row>
    <row r="5" spans="1:6" ht="27.75" customHeight="1" x14ac:dyDescent="0.3">
      <c r="A5" s="20" t="s">
        <v>16</v>
      </c>
      <c r="B5" s="20" t="s">
        <v>17</v>
      </c>
      <c r="C5" s="20" t="s">
        <v>63</v>
      </c>
      <c r="D5" s="20" t="s">
        <v>64</v>
      </c>
      <c r="E5" s="20" t="s">
        <v>133</v>
      </c>
      <c r="F5" s="20" t="s">
        <v>134</v>
      </c>
    </row>
    <row r="6" spans="1:6" x14ac:dyDescent="0.3">
      <c r="A6" s="21">
        <v>1</v>
      </c>
      <c r="B6" s="22" t="s">
        <v>198</v>
      </c>
      <c r="C6" s="21" t="s">
        <v>157</v>
      </c>
      <c r="D6" s="46">
        <f>'Metrado - Inst. Sanitarias'!D6</f>
        <v>60</v>
      </c>
      <c r="E6" s="42">
        <f>'APU - Inst. Sanitarias'!F11+'APU - Inst. Sanitarias'!F13</f>
        <v>3605</v>
      </c>
      <c r="F6" s="23">
        <f t="shared" ref="F6:F13" si="0">D6*E6</f>
        <v>216300</v>
      </c>
    </row>
    <row r="7" spans="1:6" x14ac:dyDescent="0.3">
      <c r="A7" s="24">
        <v>2</v>
      </c>
      <c r="B7" s="25" t="s">
        <v>199</v>
      </c>
      <c r="C7" s="24" t="s">
        <v>157</v>
      </c>
      <c r="D7" s="48">
        <f>'Metrado - Inst. Sanitarias'!D7</f>
        <v>40</v>
      </c>
      <c r="E7" s="49">
        <f>'APU - Inst. Sanitarias'!F21+'APU - Inst. Sanitarias'!F24</f>
        <v>10089</v>
      </c>
      <c r="F7" s="26">
        <f t="shared" si="0"/>
        <v>403560</v>
      </c>
    </row>
    <row r="8" spans="1:6" x14ac:dyDescent="0.3">
      <c r="A8" s="21">
        <v>3</v>
      </c>
      <c r="B8" s="22" t="s">
        <v>200</v>
      </c>
      <c r="C8" s="21" t="s">
        <v>150</v>
      </c>
      <c r="D8" s="46">
        <f>'Metrado - Inst. Sanitarias'!D8</f>
        <v>3</v>
      </c>
      <c r="E8" s="42">
        <f>'APU - Inst. Sanitarias'!F32+'APU - Inst. Sanitarias'!F34</f>
        <v>25750</v>
      </c>
      <c r="F8" s="23">
        <f t="shared" si="0"/>
        <v>77250</v>
      </c>
    </row>
    <row r="9" spans="1:6" x14ac:dyDescent="0.3">
      <c r="A9" s="24">
        <v>4</v>
      </c>
      <c r="B9" s="25" t="s">
        <v>201</v>
      </c>
      <c r="C9" s="24" t="s">
        <v>150</v>
      </c>
      <c r="D9" s="48">
        <f>'Metrado - Inst. Sanitarias'!D9</f>
        <v>3</v>
      </c>
      <c r="E9" s="49">
        <f>'APU - Inst. Sanitarias'!F42+'APU - Inst. Sanitarias'!F44</f>
        <v>20600</v>
      </c>
      <c r="F9" s="26">
        <f t="shared" si="0"/>
        <v>61800</v>
      </c>
    </row>
    <row r="10" spans="1:6" x14ac:dyDescent="0.3">
      <c r="A10" s="21">
        <v>5</v>
      </c>
      <c r="B10" s="22" t="s">
        <v>202</v>
      </c>
      <c r="C10" s="21" t="s">
        <v>150</v>
      </c>
      <c r="D10" s="46">
        <f>'Metrado - Inst. Sanitarias'!D10</f>
        <v>2</v>
      </c>
      <c r="E10" s="42">
        <f>'APU - Inst. Sanitarias'!F52+'APU - Inst. Sanitarias'!F54</f>
        <v>36050</v>
      </c>
      <c r="F10" s="23">
        <f t="shared" si="0"/>
        <v>72100</v>
      </c>
    </row>
    <row r="11" spans="1:6" x14ac:dyDescent="0.3">
      <c r="A11" s="24">
        <v>6</v>
      </c>
      <c r="B11" s="25" t="s">
        <v>203</v>
      </c>
      <c r="C11" s="24" t="s">
        <v>150</v>
      </c>
      <c r="D11" s="48">
        <f>'Metrado - Inst. Sanitarias'!D11</f>
        <v>2</v>
      </c>
      <c r="E11" s="49">
        <f>'APU - Inst. Sanitarias'!F62+'APU - Inst. Sanitarias'!F64</f>
        <v>12360</v>
      </c>
      <c r="F11" s="26">
        <f t="shared" si="0"/>
        <v>24720</v>
      </c>
    </row>
    <row r="12" spans="1:6" x14ac:dyDescent="0.3">
      <c r="A12" s="21">
        <v>7</v>
      </c>
      <c r="B12" s="22" t="s">
        <v>204</v>
      </c>
      <c r="C12" s="21" t="s">
        <v>150</v>
      </c>
      <c r="D12" s="46">
        <f>'Metrado - Inst. Sanitarias'!D12</f>
        <v>2</v>
      </c>
      <c r="E12" s="42">
        <f>'APU - Inst. Sanitarias'!F72+'APU - Inst. Sanitarias'!F75</f>
        <v>68400</v>
      </c>
      <c r="F12" s="23">
        <f t="shared" si="0"/>
        <v>136800</v>
      </c>
    </row>
    <row r="13" spans="1:6" x14ac:dyDescent="0.3">
      <c r="A13" s="24">
        <v>8</v>
      </c>
      <c r="B13" s="25" t="s">
        <v>205</v>
      </c>
      <c r="C13" s="24" t="s">
        <v>150</v>
      </c>
      <c r="D13" s="48">
        <f>'Metrado - Inst. Sanitarias'!D13</f>
        <v>1</v>
      </c>
      <c r="E13" s="49">
        <f>'APU - Inst. Sanitarias'!F83+'APU - Inst. Sanitarias'!F85</f>
        <v>30900</v>
      </c>
      <c r="F13" s="26">
        <f t="shared" si="0"/>
        <v>30900</v>
      </c>
    </row>
    <row r="14" spans="1:6" x14ac:dyDescent="0.3">
      <c r="A14" s="8" t="s">
        <v>233</v>
      </c>
      <c r="B14" s="8"/>
      <c r="C14" s="8"/>
      <c r="D14" s="8"/>
      <c r="E14" s="8"/>
      <c r="F14" s="27">
        <f>SUM(F6:F13)</f>
        <v>1023430</v>
      </c>
    </row>
  </sheetData>
  <mergeCells count="4">
    <mergeCell ref="A1:F1"/>
    <mergeCell ref="A2:F2"/>
    <mergeCell ref="A3:F3"/>
    <mergeCell ref="A14:E14"/>
  </mergeCells>
  <pageMargins left="0.75" right="0.75" top="1" bottom="1" header="0.511811023622047" footer="0.511811023622047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4"/>
  <sheetViews>
    <sheetView showGridLines="0" zoomScaleNormal="100" workbookViewId="0">
      <selection sqref="A1:F1"/>
    </sheetView>
  </sheetViews>
  <sheetFormatPr baseColWidth="10" defaultColWidth="8.6640625" defaultRowHeight="14.4" x14ac:dyDescent="0.3"/>
  <cols>
    <col min="1" max="1" width="7" customWidth="1"/>
    <col min="2" max="2" width="46" customWidth="1"/>
    <col min="3" max="3" width="10" customWidth="1"/>
    <col min="4" max="4" width="12" customWidth="1"/>
    <col min="5" max="6" width="16" customWidth="1"/>
  </cols>
  <sheetData>
    <row r="1" spans="1:6" ht="21.75" customHeight="1" x14ac:dyDescent="0.3">
      <c r="A1" s="4" t="s">
        <v>38</v>
      </c>
      <c r="B1" s="4"/>
      <c r="C1" s="4"/>
      <c r="D1" s="4"/>
      <c r="E1" s="4"/>
      <c r="F1" s="4"/>
    </row>
    <row r="2" spans="1:6" ht="21.75" customHeight="1" x14ac:dyDescent="0.3">
      <c r="A2" s="3" t="s">
        <v>234</v>
      </c>
      <c r="B2" s="3"/>
      <c r="C2" s="3"/>
      <c r="D2" s="3"/>
      <c r="E2" s="3"/>
      <c r="F2" s="3"/>
    </row>
    <row r="3" spans="1:6" x14ac:dyDescent="0.3">
      <c r="A3" s="2" t="s">
        <v>137</v>
      </c>
      <c r="B3" s="2"/>
      <c r="C3" s="2"/>
      <c r="D3" s="2"/>
      <c r="E3" s="2"/>
      <c r="F3" s="2"/>
    </row>
    <row r="5" spans="1:6" ht="27.75" customHeight="1" x14ac:dyDescent="0.3">
      <c r="A5" s="20" t="s">
        <v>16</v>
      </c>
      <c r="B5" s="20" t="s">
        <v>17</v>
      </c>
      <c r="C5" s="20" t="s">
        <v>63</v>
      </c>
      <c r="D5" s="20" t="s">
        <v>64</v>
      </c>
      <c r="E5" s="20" t="s">
        <v>138</v>
      </c>
      <c r="F5" s="20" t="s">
        <v>139</v>
      </c>
    </row>
    <row r="6" spans="1:6" x14ac:dyDescent="0.3">
      <c r="A6" s="21">
        <v>1</v>
      </c>
      <c r="B6" s="22" t="s">
        <v>198</v>
      </c>
      <c r="C6" s="21" t="s">
        <v>157</v>
      </c>
      <c r="D6" s="46">
        <f>'Metrado - Inst. Sanitarias'!D6</f>
        <v>60</v>
      </c>
      <c r="E6" s="42">
        <f>'APU - Inst. Sanitarias'!F9</f>
        <v>2944</v>
      </c>
      <c r="F6" s="23">
        <f t="shared" ref="F6:F13" si="0">D6*E6</f>
        <v>176640</v>
      </c>
    </row>
    <row r="7" spans="1:6" x14ac:dyDescent="0.3">
      <c r="A7" s="24">
        <v>2</v>
      </c>
      <c r="B7" s="25" t="s">
        <v>199</v>
      </c>
      <c r="C7" s="24" t="s">
        <v>157</v>
      </c>
      <c r="D7" s="48">
        <f>'Metrado - Inst. Sanitarias'!D7</f>
        <v>40</v>
      </c>
      <c r="E7" s="49">
        <f>'APU - Inst. Sanitarias'!F19</f>
        <v>5836</v>
      </c>
      <c r="F7" s="26">
        <f t="shared" si="0"/>
        <v>233440</v>
      </c>
    </row>
    <row r="8" spans="1:6" x14ac:dyDescent="0.3">
      <c r="A8" s="21">
        <v>3</v>
      </c>
      <c r="B8" s="22" t="s">
        <v>200</v>
      </c>
      <c r="C8" s="21" t="s">
        <v>150</v>
      </c>
      <c r="D8" s="46">
        <f>'Metrado - Inst. Sanitarias'!D8</f>
        <v>3</v>
      </c>
      <c r="E8" s="42">
        <f>'APU - Inst. Sanitarias'!F30</f>
        <v>85000</v>
      </c>
      <c r="F8" s="23">
        <f t="shared" si="0"/>
        <v>255000</v>
      </c>
    </row>
    <row r="9" spans="1:6" x14ac:dyDescent="0.3">
      <c r="A9" s="24">
        <v>4</v>
      </c>
      <c r="B9" s="25" t="s">
        <v>201</v>
      </c>
      <c r="C9" s="24" t="s">
        <v>150</v>
      </c>
      <c r="D9" s="48">
        <f>'Metrado - Inst. Sanitarias'!D9</f>
        <v>3</v>
      </c>
      <c r="E9" s="49">
        <f>'APU - Inst. Sanitarias'!F40</f>
        <v>55000</v>
      </c>
      <c r="F9" s="26">
        <f t="shared" si="0"/>
        <v>165000</v>
      </c>
    </row>
    <row r="10" spans="1:6" x14ac:dyDescent="0.3">
      <c r="A10" s="21">
        <v>5</v>
      </c>
      <c r="B10" s="22" t="s">
        <v>202</v>
      </c>
      <c r="C10" s="21" t="s">
        <v>150</v>
      </c>
      <c r="D10" s="46">
        <f>'Metrado - Inst. Sanitarias'!D10</f>
        <v>2</v>
      </c>
      <c r="E10" s="42">
        <f>'APU - Inst. Sanitarias'!F50</f>
        <v>90000</v>
      </c>
      <c r="F10" s="23">
        <f t="shared" si="0"/>
        <v>180000</v>
      </c>
    </row>
    <row r="11" spans="1:6" x14ac:dyDescent="0.3">
      <c r="A11" s="24">
        <v>6</v>
      </c>
      <c r="B11" s="25" t="s">
        <v>203</v>
      </c>
      <c r="C11" s="24" t="s">
        <v>150</v>
      </c>
      <c r="D11" s="48">
        <f>'Metrado - Inst. Sanitarias'!D11</f>
        <v>2</v>
      </c>
      <c r="E11" s="49">
        <f>'APU - Inst. Sanitarias'!F60</f>
        <v>35000</v>
      </c>
      <c r="F11" s="26">
        <f t="shared" si="0"/>
        <v>70000</v>
      </c>
    </row>
    <row r="12" spans="1:6" x14ac:dyDescent="0.3">
      <c r="A12" s="21">
        <v>7</v>
      </c>
      <c r="B12" s="22" t="s">
        <v>204</v>
      </c>
      <c r="C12" s="21" t="s">
        <v>150</v>
      </c>
      <c r="D12" s="46">
        <f>'Metrado - Inst. Sanitarias'!D12</f>
        <v>2</v>
      </c>
      <c r="E12" s="42">
        <f>'APU - Inst. Sanitarias'!F70</f>
        <v>45000</v>
      </c>
      <c r="F12" s="23">
        <f t="shared" si="0"/>
        <v>90000</v>
      </c>
    </row>
    <row r="13" spans="1:6" x14ac:dyDescent="0.3">
      <c r="A13" s="24">
        <v>8</v>
      </c>
      <c r="B13" s="25" t="s">
        <v>205</v>
      </c>
      <c r="C13" s="24" t="s">
        <v>150</v>
      </c>
      <c r="D13" s="48">
        <f>'Metrado - Inst. Sanitarias'!D13</f>
        <v>1</v>
      </c>
      <c r="E13" s="49">
        <f>'APU - Inst. Sanitarias'!F81</f>
        <v>180000</v>
      </c>
      <c r="F13" s="26">
        <f t="shared" si="0"/>
        <v>180000</v>
      </c>
    </row>
    <row r="14" spans="1:6" x14ac:dyDescent="0.3">
      <c r="A14" s="8" t="s">
        <v>235</v>
      </c>
      <c r="B14" s="8"/>
      <c r="C14" s="8"/>
      <c r="D14" s="8"/>
      <c r="E14" s="8"/>
      <c r="F14" s="27">
        <f>SUM(F6:F13)</f>
        <v>1350080</v>
      </c>
    </row>
  </sheetData>
  <mergeCells count="4">
    <mergeCell ref="A1:F1"/>
    <mergeCell ref="A2:F2"/>
    <mergeCell ref="A3:F3"/>
    <mergeCell ref="A14:E14"/>
  </mergeCells>
  <pageMargins left="0.75" right="0.75" top="1" bottom="1" header="0.511811023622047" footer="0.511811023622047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3"/>
  <sheetViews>
    <sheetView showGridLines="0" zoomScaleNormal="100" workbookViewId="0">
      <selection sqref="A1:D1"/>
    </sheetView>
  </sheetViews>
  <sheetFormatPr baseColWidth="10" defaultColWidth="8.6640625" defaultRowHeight="14.4" x14ac:dyDescent="0.3"/>
  <cols>
    <col min="1" max="1" width="7" customWidth="1"/>
    <col min="2" max="2" width="46" customWidth="1"/>
    <col min="3" max="3" width="10" customWidth="1"/>
    <col min="4" max="4" width="12" customWidth="1"/>
  </cols>
  <sheetData>
    <row r="1" spans="1:4" ht="21.75" customHeight="1" x14ac:dyDescent="0.3">
      <c r="A1" s="4" t="s">
        <v>38</v>
      </c>
      <c r="B1" s="4"/>
      <c r="C1" s="4"/>
      <c r="D1" s="4"/>
    </row>
    <row r="2" spans="1:4" ht="21.75" customHeight="1" x14ac:dyDescent="0.3">
      <c r="A2" s="3" t="s">
        <v>236</v>
      </c>
      <c r="B2" s="3"/>
      <c r="C2" s="3"/>
      <c r="D2" s="3"/>
    </row>
    <row r="3" spans="1:4" x14ac:dyDescent="0.3">
      <c r="A3" s="2" t="s">
        <v>62</v>
      </c>
      <c r="B3" s="2"/>
      <c r="C3" s="2"/>
      <c r="D3" s="2"/>
    </row>
    <row r="5" spans="1:4" ht="19.5" customHeight="1" x14ac:dyDescent="0.3">
      <c r="A5" s="19" t="s">
        <v>16</v>
      </c>
      <c r="B5" s="19" t="s">
        <v>17</v>
      </c>
      <c r="C5" s="19" t="s">
        <v>63</v>
      </c>
      <c r="D5" s="19" t="s">
        <v>64</v>
      </c>
    </row>
    <row r="6" spans="1:4" x14ac:dyDescent="0.3">
      <c r="A6" s="21">
        <v>1</v>
      </c>
      <c r="B6" s="22" t="s">
        <v>237</v>
      </c>
      <c r="C6" s="21" t="s">
        <v>150</v>
      </c>
      <c r="D6" s="38">
        <v>1</v>
      </c>
    </row>
    <row r="7" spans="1:4" x14ac:dyDescent="0.3">
      <c r="A7" s="24">
        <v>2</v>
      </c>
      <c r="B7" s="25" t="s">
        <v>238</v>
      </c>
      <c r="C7" s="24" t="s">
        <v>239</v>
      </c>
      <c r="D7" s="38">
        <v>25</v>
      </c>
    </row>
    <row r="8" spans="1:4" x14ac:dyDescent="0.3">
      <c r="A8" s="21">
        <v>3</v>
      </c>
      <c r="B8" s="22" t="s">
        <v>240</v>
      </c>
      <c r="C8" s="21" t="s">
        <v>239</v>
      </c>
      <c r="D8" s="38">
        <v>20</v>
      </c>
    </row>
    <row r="9" spans="1:4" x14ac:dyDescent="0.3">
      <c r="A9" s="24">
        <v>4</v>
      </c>
      <c r="B9" s="25" t="s">
        <v>241</v>
      </c>
      <c r="C9" s="24" t="s">
        <v>157</v>
      </c>
      <c r="D9" s="38">
        <v>180</v>
      </c>
    </row>
    <row r="10" spans="1:4" x14ac:dyDescent="0.3">
      <c r="A10" s="21">
        <v>5</v>
      </c>
      <c r="B10" s="22" t="s">
        <v>242</v>
      </c>
      <c r="C10" s="21" t="s">
        <v>157</v>
      </c>
      <c r="D10" s="38">
        <v>400</v>
      </c>
    </row>
    <row r="11" spans="1:4" x14ac:dyDescent="0.3">
      <c r="A11" s="24">
        <v>6</v>
      </c>
      <c r="B11" s="25" t="s">
        <v>243</v>
      </c>
      <c r="C11" s="24" t="s">
        <v>150</v>
      </c>
      <c r="D11" s="38">
        <v>1</v>
      </c>
    </row>
    <row r="12" spans="1:4" x14ac:dyDescent="0.3">
      <c r="A12" s="21">
        <v>7</v>
      </c>
      <c r="B12" s="22" t="s">
        <v>244</v>
      </c>
      <c r="C12" s="21" t="s">
        <v>150</v>
      </c>
      <c r="D12" s="38">
        <v>20</v>
      </c>
    </row>
    <row r="13" spans="1:4" x14ac:dyDescent="0.3">
      <c r="A13" s="24">
        <v>8</v>
      </c>
      <c r="B13" s="25" t="s">
        <v>245</v>
      </c>
      <c r="C13" s="24" t="s">
        <v>150</v>
      </c>
      <c r="D13" s="38">
        <v>1</v>
      </c>
    </row>
  </sheetData>
  <mergeCells count="3">
    <mergeCell ref="A1:D1"/>
    <mergeCell ref="A2:D2"/>
    <mergeCell ref="A3:D3"/>
  </mergeCells>
  <pageMargins left="0.75" right="0.75" top="1" bottom="1" header="0.511811023622047" footer="0.511811023622047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82"/>
  <sheetViews>
    <sheetView showGridLines="0" zoomScaleNormal="100" workbookViewId="0">
      <selection sqref="A1:J1"/>
    </sheetView>
  </sheetViews>
  <sheetFormatPr baseColWidth="10" defaultColWidth="8.6640625" defaultRowHeight="14.4" x14ac:dyDescent="0.3"/>
  <cols>
    <col min="1" max="1" width="34" customWidth="1"/>
    <col min="2" max="2" width="9" customWidth="1"/>
    <col min="3" max="3" width="12" customWidth="1"/>
    <col min="4" max="4" width="13" customWidth="1"/>
    <col min="5" max="5" width="15" customWidth="1"/>
    <col min="6" max="6" width="13" customWidth="1"/>
    <col min="7" max="7" width="16" customWidth="1"/>
    <col min="8" max="8" width="14" customWidth="1"/>
    <col min="9" max="9" width="16" customWidth="1"/>
    <col min="10" max="10" width="14" customWidth="1"/>
  </cols>
  <sheetData>
    <row r="1" spans="1:10" ht="21.75" customHeight="1" x14ac:dyDescent="0.3">
      <c r="A1" s="4" t="s">
        <v>38</v>
      </c>
      <c r="B1" s="4"/>
      <c r="C1" s="4"/>
      <c r="D1" s="4"/>
      <c r="E1" s="4"/>
      <c r="F1" s="4"/>
      <c r="G1" s="4"/>
      <c r="H1" s="4"/>
      <c r="I1" s="4"/>
      <c r="J1" s="4"/>
    </row>
    <row r="2" spans="1:10" ht="21.75" customHeight="1" x14ac:dyDescent="0.3">
      <c r="A2" s="3" t="s">
        <v>246</v>
      </c>
      <c r="B2" s="3"/>
      <c r="C2" s="3"/>
      <c r="D2" s="3"/>
      <c r="E2" s="3"/>
      <c r="F2" s="3"/>
      <c r="G2" s="3"/>
      <c r="H2" s="3"/>
      <c r="I2" s="3"/>
      <c r="J2" s="3"/>
    </row>
    <row r="3" spans="1:10" ht="27.75" customHeight="1" x14ac:dyDescent="0.3">
      <c r="A3" s="5" t="s">
        <v>80</v>
      </c>
      <c r="B3" s="5"/>
      <c r="C3" s="5"/>
      <c r="D3" s="5"/>
      <c r="E3" s="5"/>
      <c r="F3" s="5"/>
      <c r="G3" s="5"/>
      <c r="H3" s="5"/>
      <c r="I3" s="5"/>
      <c r="J3" s="5"/>
    </row>
    <row r="5" spans="1:10" ht="33.75" customHeight="1" x14ac:dyDescent="0.3">
      <c r="A5" s="20" t="s">
        <v>81</v>
      </c>
      <c r="B5" s="20" t="s">
        <v>63</v>
      </c>
      <c r="C5" s="20" t="s">
        <v>82</v>
      </c>
      <c r="D5" s="20" t="s">
        <v>83</v>
      </c>
      <c r="E5" s="20" t="s">
        <v>84</v>
      </c>
      <c r="F5" s="20" t="s">
        <v>85</v>
      </c>
      <c r="G5" s="20" t="s">
        <v>86</v>
      </c>
      <c r="H5" s="20" t="s">
        <v>87</v>
      </c>
      <c r="I5" s="20" t="s">
        <v>88</v>
      </c>
      <c r="J5" s="20" t="s">
        <v>89</v>
      </c>
    </row>
    <row r="6" spans="1:10" ht="15.75" customHeight="1" x14ac:dyDescent="0.3">
      <c r="A6" s="1" t="s">
        <v>247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3">
      <c r="A7" s="22" t="s">
        <v>248</v>
      </c>
      <c r="B7" s="21" t="s">
        <v>150</v>
      </c>
      <c r="C7" s="38">
        <v>1</v>
      </c>
      <c r="D7" s="41">
        <v>65000</v>
      </c>
      <c r="E7" s="21" t="s">
        <v>95</v>
      </c>
      <c r="F7" s="42">
        <f>C7*D7</f>
        <v>65000</v>
      </c>
      <c r="G7" s="46">
        <f>C7*'Metrado - Inst. Electricas'!D6</f>
        <v>1</v>
      </c>
      <c r="H7" s="23">
        <f>G7*D7</f>
        <v>65000</v>
      </c>
      <c r="I7" s="22"/>
      <c r="J7" s="22"/>
    </row>
    <row r="8" spans="1:10" x14ac:dyDescent="0.3">
      <c r="A8" s="22" t="s">
        <v>249</v>
      </c>
      <c r="B8" s="21" t="s">
        <v>181</v>
      </c>
      <c r="C8" s="38">
        <v>1</v>
      </c>
      <c r="D8" s="41">
        <v>55000</v>
      </c>
      <c r="E8" s="21" t="s">
        <v>95</v>
      </c>
      <c r="F8" s="42">
        <f>C8*D8</f>
        <v>55000</v>
      </c>
      <c r="G8" s="46">
        <f>C8*'Metrado - Inst. Electricas'!D6</f>
        <v>1</v>
      </c>
      <c r="H8" s="23">
        <f>G8*D8</f>
        <v>55000</v>
      </c>
      <c r="I8" s="22"/>
      <c r="J8" s="22"/>
    </row>
    <row r="9" spans="1:10" x14ac:dyDescent="0.3">
      <c r="A9" s="52" t="s">
        <v>92</v>
      </c>
      <c r="B9" s="52"/>
      <c r="C9" s="52"/>
      <c r="D9" s="52"/>
      <c r="E9" s="52"/>
      <c r="F9" s="40">
        <f>SUM(F7:F8)</f>
        <v>120000</v>
      </c>
      <c r="G9" s="25"/>
      <c r="H9" s="25"/>
      <c r="I9" s="25"/>
      <c r="J9" s="25"/>
    </row>
    <row r="10" spans="1:10" x14ac:dyDescent="0.3">
      <c r="A10" s="22" t="s">
        <v>93</v>
      </c>
      <c r="B10" s="21" t="s">
        <v>94</v>
      </c>
      <c r="C10" s="21" t="s">
        <v>95</v>
      </c>
      <c r="D10" s="41">
        <v>45000</v>
      </c>
      <c r="E10" s="38">
        <v>1</v>
      </c>
      <c r="F10" s="42">
        <f>D10/E10</f>
        <v>45000</v>
      </c>
      <c r="G10" s="21" t="s">
        <v>95</v>
      </c>
      <c r="H10" s="21" t="s">
        <v>95</v>
      </c>
      <c r="I10" s="22"/>
      <c r="J10" s="22"/>
    </row>
    <row r="11" spans="1:10" x14ac:dyDescent="0.3">
      <c r="A11" s="52" t="s">
        <v>96</v>
      </c>
      <c r="B11" s="52"/>
      <c r="C11" s="52"/>
      <c r="D11" s="52"/>
      <c r="E11" s="52"/>
      <c r="F11" s="40">
        <f>F10</f>
        <v>45000</v>
      </c>
      <c r="G11" s="25"/>
      <c r="H11" s="25"/>
      <c r="I11" s="25"/>
      <c r="J11" s="25"/>
    </row>
    <row r="12" spans="1:10" x14ac:dyDescent="0.3">
      <c r="A12" s="22" t="s">
        <v>99</v>
      </c>
      <c r="B12" s="22"/>
      <c r="C12" s="22"/>
      <c r="D12" s="22"/>
      <c r="E12" s="22"/>
      <c r="F12" s="42">
        <f>F11*0.03</f>
        <v>1350</v>
      </c>
      <c r="G12" s="21" t="s">
        <v>95</v>
      </c>
      <c r="H12" s="21" t="s">
        <v>95</v>
      </c>
      <c r="I12" s="22"/>
      <c r="J12" s="22"/>
    </row>
    <row r="13" spans="1:10" x14ac:dyDescent="0.3">
      <c r="A13" s="52" t="s">
        <v>100</v>
      </c>
      <c r="B13" s="52"/>
      <c r="C13" s="52"/>
      <c r="D13" s="52"/>
      <c r="E13" s="52"/>
      <c r="F13" s="40">
        <f>SUM(F12:F12)</f>
        <v>1350</v>
      </c>
      <c r="G13" s="25"/>
      <c r="H13" s="25"/>
      <c r="I13" s="25"/>
      <c r="J13" s="25"/>
    </row>
    <row r="14" spans="1:10" x14ac:dyDescent="0.3">
      <c r="A14" s="8" t="s">
        <v>182</v>
      </c>
      <c r="B14" s="8"/>
      <c r="C14" s="8"/>
      <c r="D14" s="8"/>
      <c r="E14" s="8"/>
      <c r="F14" s="43">
        <f>F9+F11+F13</f>
        <v>166350</v>
      </c>
      <c r="G14" s="44"/>
      <c r="H14" s="44"/>
      <c r="I14" s="47" t="s">
        <v>113</v>
      </c>
      <c r="J14" s="44"/>
    </row>
    <row r="16" spans="1:10" ht="15.75" customHeight="1" x14ac:dyDescent="0.3">
      <c r="A16" s="1" t="s">
        <v>250</v>
      </c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3">
      <c r="A17" s="22" t="s">
        <v>251</v>
      </c>
      <c r="B17" s="21" t="s">
        <v>157</v>
      </c>
      <c r="C17" s="38">
        <v>6</v>
      </c>
      <c r="D17" s="41">
        <v>700</v>
      </c>
      <c r="E17" s="21" t="s">
        <v>95</v>
      </c>
      <c r="F17" s="42">
        <f>C17*D17</f>
        <v>4200</v>
      </c>
      <c r="G17" s="46">
        <f>C17*'Metrado - Inst. Electricas'!D7</f>
        <v>150</v>
      </c>
      <c r="H17" s="23">
        <f>G17*D17</f>
        <v>105000</v>
      </c>
      <c r="I17" s="22"/>
      <c r="J17" s="22"/>
    </row>
    <row r="18" spans="1:10" x14ac:dyDescent="0.3">
      <c r="A18" s="22" t="s">
        <v>252</v>
      </c>
      <c r="B18" s="21" t="s">
        <v>150</v>
      </c>
      <c r="C18" s="38">
        <v>1</v>
      </c>
      <c r="D18" s="41">
        <v>900</v>
      </c>
      <c r="E18" s="21" t="s">
        <v>95</v>
      </c>
      <c r="F18" s="42">
        <f>C18*D18</f>
        <v>900</v>
      </c>
      <c r="G18" s="46">
        <f>C18*'Metrado - Inst. Electricas'!D7</f>
        <v>25</v>
      </c>
      <c r="H18" s="23">
        <f>G18*D18</f>
        <v>22500</v>
      </c>
      <c r="I18" s="22"/>
      <c r="J18" s="22"/>
    </row>
    <row r="19" spans="1:10" x14ac:dyDescent="0.3">
      <c r="A19" s="52" t="s">
        <v>92</v>
      </c>
      <c r="B19" s="52"/>
      <c r="C19" s="52"/>
      <c r="D19" s="52"/>
      <c r="E19" s="52"/>
      <c r="F19" s="40">
        <f>SUM(F17:F18)</f>
        <v>5100</v>
      </c>
      <c r="G19" s="25"/>
      <c r="H19" s="25"/>
      <c r="I19" s="25"/>
      <c r="J19" s="25"/>
    </row>
    <row r="20" spans="1:10" x14ac:dyDescent="0.3">
      <c r="A20" s="22" t="s">
        <v>93</v>
      </c>
      <c r="B20" s="21" t="s">
        <v>94</v>
      </c>
      <c r="C20" s="21" t="s">
        <v>95</v>
      </c>
      <c r="D20" s="41">
        <v>48000</v>
      </c>
      <c r="E20" s="38">
        <v>8</v>
      </c>
      <c r="F20" s="42">
        <f>D20/E20</f>
        <v>6000</v>
      </c>
      <c r="G20" s="21" t="s">
        <v>95</v>
      </c>
      <c r="H20" s="21" t="s">
        <v>95</v>
      </c>
      <c r="I20" s="22"/>
      <c r="J20" s="22"/>
    </row>
    <row r="21" spans="1:10" x14ac:dyDescent="0.3">
      <c r="A21" s="52" t="s">
        <v>96</v>
      </c>
      <c r="B21" s="52"/>
      <c r="C21" s="52"/>
      <c r="D21" s="52"/>
      <c r="E21" s="52"/>
      <c r="F21" s="40">
        <f>F20</f>
        <v>6000</v>
      </c>
      <c r="G21" s="25"/>
      <c r="H21" s="25"/>
      <c r="I21" s="25"/>
      <c r="J21" s="25"/>
    </row>
    <row r="22" spans="1:10" x14ac:dyDescent="0.3">
      <c r="A22" s="22" t="s">
        <v>99</v>
      </c>
      <c r="B22" s="22"/>
      <c r="C22" s="22"/>
      <c r="D22" s="22"/>
      <c r="E22" s="22"/>
      <c r="F22" s="42">
        <f>F21*0.03</f>
        <v>180</v>
      </c>
      <c r="G22" s="21" t="s">
        <v>95</v>
      </c>
      <c r="H22" s="21" t="s">
        <v>95</v>
      </c>
      <c r="I22" s="22"/>
      <c r="J22" s="22"/>
    </row>
    <row r="23" spans="1:10" x14ac:dyDescent="0.3">
      <c r="A23" s="52" t="s">
        <v>100</v>
      </c>
      <c r="B23" s="52"/>
      <c r="C23" s="52"/>
      <c r="D23" s="52"/>
      <c r="E23" s="52"/>
      <c r="F23" s="40">
        <f>SUM(F22:F22)</f>
        <v>180</v>
      </c>
      <c r="G23" s="25"/>
      <c r="H23" s="25"/>
      <c r="I23" s="25"/>
      <c r="J23" s="25"/>
    </row>
    <row r="24" spans="1:10" x14ac:dyDescent="0.3">
      <c r="A24" s="8" t="s">
        <v>253</v>
      </c>
      <c r="B24" s="8"/>
      <c r="C24" s="8"/>
      <c r="D24" s="8"/>
      <c r="E24" s="8"/>
      <c r="F24" s="43">
        <f>F19+F21+F23</f>
        <v>11280</v>
      </c>
      <c r="G24" s="44"/>
      <c r="H24" s="44"/>
      <c r="I24" s="43">
        <f ca="1">IFERROR(INDIRECT("'MINVU - "&amp;'Configuracion DS27'!$C$4&amp;"'!F28"),"N/D")</f>
        <v>35146.941795000006</v>
      </c>
      <c r="J24" s="45">
        <f ca="1">IFERROR((F24-I24)/I24,"N/D")</f>
        <v>-0.67906169288376916</v>
      </c>
    </row>
    <row r="26" spans="1:10" ht="15.75" customHeight="1" x14ac:dyDescent="0.3">
      <c r="A26" s="1" t="s">
        <v>254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3">
      <c r="A27" s="22" t="s">
        <v>255</v>
      </c>
      <c r="B27" s="21" t="s">
        <v>157</v>
      </c>
      <c r="C27" s="38">
        <v>6</v>
      </c>
      <c r="D27" s="41">
        <v>900</v>
      </c>
      <c r="E27" s="21" t="s">
        <v>95</v>
      </c>
      <c r="F27" s="42">
        <f>C27*D27</f>
        <v>5400</v>
      </c>
      <c r="G27" s="46">
        <f>C27*'Metrado - Inst. Electricas'!D8</f>
        <v>120</v>
      </c>
      <c r="H27" s="23">
        <f>G27*D27</f>
        <v>108000</v>
      </c>
      <c r="I27" s="22"/>
      <c r="J27" s="22"/>
    </row>
    <row r="28" spans="1:10" x14ac:dyDescent="0.3">
      <c r="A28" s="22" t="s">
        <v>256</v>
      </c>
      <c r="B28" s="21" t="s">
        <v>150</v>
      </c>
      <c r="C28" s="38">
        <v>1</v>
      </c>
      <c r="D28" s="41">
        <v>1400</v>
      </c>
      <c r="E28" s="21" t="s">
        <v>95</v>
      </c>
      <c r="F28" s="42">
        <f>C28*D28</f>
        <v>1400</v>
      </c>
      <c r="G28" s="46">
        <f>C28*'Metrado - Inst. Electricas'!D8</f>
        <v>20</v>
      </c>
      <c r="H28" s="23">
        <f>G28*D28</f>
        <v>28000</v>
      </c>
      <c r="I28" s="22"/>
      <c r="J28" s="22"/>
    </row>
    <row r="29" spans="1:10" x14ac:dyDescent="0.3">
      <c r="A29" s="52" t="s">
        <v>92</v>
      </c>
      <c r="B29" s="52"/>
      <c r="C29" s="52"/>
      <c r="D29" s="52"/>
      <c r="E29" s="52"/>
      <c r="F29" s="40">
        <f>SUM(F27:F28)</f>
        <v>6800</v>
      </c>
      <c r="G29" s="25"/>
      <c r="H29" s="25"/>
      <c r="I29" s="25"/>
      <c r="J29" s="25"/>
    </row>
    <row r="30" spans="1:10" x14ac:dyDescent="0.3">
      <c r="A30" s="22" t="s">
        <v>93</v>
      </c>
      <c r="B30" s="21" t="s">
        <v>94</v>
      </c>
      <c r="C30" s="21" t="s">
        <v>95</v>
      </c>
      <c r="D30" s="41">
        <v>48000</v>
      </c>
      <c r="E30" s="38">
        <v>7.4</v>
      </c>
      <c r="F30" s="42">
        <f>D30/E30</f>
        <v>6486.4864864864858</v>
      </c>
      <c r="G30" s="21" t="s">
        <v>95</v>
      </c>
      <c r="H30" s="21" t="s">
        <v>95</v>
      </c>
      <c r="I30" s="22"/>
      <c r="J30" s="22"/>
    </row>
    <row r="31" spans="1:10" x14ac:dyDescent="0.3">
      <c r="A31" s="52" t="s">
        <v>96</v>
      </c>
      <c r="B31" s="52"/>
      <c r="C31" s="52"/>
      <c r="D31" s="52"/>
      <c r="E31" s="52"/>
      <c r="F31" s="40">
        <f>F30</f>
        <v>6486.4864864864858</v>
      </c>
      <c r="G31" s="25"/>
      <c r="H31" s="25"/>
      <c r="I31" s="25"/>
      <c r="J31" s="25"/>
    </row>
    <row r="32" spans="1:10" x14ac:dyDescent="0.3">
      <c r="A32" s="22" t="s">
        <v>99</v>
      </c>
      <c r="B32" s="22"/>
      <c r="C32" s="22"/>
      <c r="D32" s="22"/>
      <c r="E32" s="22"/>
      <c r="F32" s="42">
        <f>F31*0.03</f>
        <v>194.59459459459455</v>
      </c>
      <c r="G32" s="21" t="s">
        <v>95</v>
      </c>
      <c r="H32" s="21" t="s">
        <v>95</v>
      </c>
      <c r="I32" s="22"/>
      <c r="J32" s="22"/>
    </row>
    <row r="33" spans="1:10" x14ac:dyDescent="0.3">
      <c r="A33" s="52" t="s">
        <v>100</v>
      </c>
      <c r="B33" s="52"/>
      <c r="C33" s="52"/>
      <c r="D33" s="52"/>
      <c r="E33" s="52"/>
      <c r="F33" s="40">
        <f>SUM(F32:F32)</f>
        <v>194.59459459459455</v>
      </c>
      <c r="G33" s="25"/>
      <c r="H33" s="25"/>
      <c r="I33" s="25"/>
      <c r="J33" s="25"/>
    </row>
    <row r="34" spans="1:10" x14ac:dyDescent="0.3">
      <c r="A34" s="8" t="s">
        <v>253</v>
      </c>
      <c r="B34" s="8"/>
      <c r="C34" s="8"/>
      <c r="D34" s="8"/>
      <c r="E34" s="8"/>
      <c r="F34" s="43">
        <f>F29+F31+F33</f>
        <v>13481.081081081082</v>
      </c>
      <c r="G34" s="44"/>
      <c r="H34" s="44"/>
      <c r="I34" s="43">
        <f ca="1">IFERROR(INDIRECT("'MINVU - "&amp;'Configuracion DS27'!$C$4&amp;"'!F29"),"N/D")</f>
        <v>40971.408849000007</v>
      </c>
      <c r="J34" s="45">
        <f ca="1">IFERROR((F34-I34)/I34,"N/D")</f>
        <v>-0.67096369249186527</v>
      </c>
    </row>
    <row r="36" spans="1:10" ht="15.75" customHeight="1" x14ac:dyDescent="0.3">
      <c r="A36" s="1" t="s">
        <v>257</v>
      </c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3">
      <c r="A37" s="22" t="s">
        <v>258</v>
      </c>
      <c r="B37" s="21" t="s">
        <v>157</v>
      </c>
      <c r="C37" s="38">
        <v>1.05</v>
      </c>
      <c r="D37" s="41">
        <v>700</v>
      </c>
      <c r="E37" s="21" t="s">
        <v>95</v>
      </c>
      <c r="F37" s="42">
        <f>C37*D37</f>
        <v>735</v>
      </c>
      <c r="G37" s="46">
        <f>C37*'Metrado - Inst. Electricas'!D9</f>
        <v>189</v>
      </c>
      <c r="H37" s="23">
        <f>G37*D37</f>
        <v>132300</v>
      </c>
      <c r="I37" s="22"/>
      <c r="J37" s="22"/>
    </row>
    <row r="38" spans="1:10" x14ac:dyDescent="0.3">
      <c r="A38" s="22" t="s">
        <v>259</v>
      </c>
      <c r="B38" s="21" t="s">
        <v>129</v>
      </c>
      <c r="C38" s="38">
        <v>1</v>
      </c>
      <c r="D38" s="41">
        <v>200</v>
      </c>
      <c r="E38" s="21" t="s">
        <v>95</v>
      </c>
      <c r="F38" s="42">
        <f>C38*D38</f>
        <v>200</v>
      </c>
      <c r="G38" s="46">
        <f>C38*'Metrado - Inst. Electricas'!D9</f>
        <v>180</v>
      </c>
      <c r="H38" s="23">
        <f>G38*D38</f>
        <v>36000</v>
      </c>
      <c r="I38" s="22"/>
      <c r="J38" s="22"/>
    </row>
    <row r="39" spans="1:10" x14ac:dyDescent="0.3">
      <c r="A39" s="52" t="s">
        <v>92</v>
      </c>
      <c r="B39" s="52"/>
      <c r="C39" s="52"/>
      <c r="D39" s="52"/>
      <c r="E39" s="52"/>
      <c r="F39" s="40">
        <f>SUM(F37:F38)</f>
        <v>935</v>
      </c>
      <c r="G39" s="25"/>
      <c r="H39" s="25"/>
      <c r="I39" s="25"/>
      <c r="J39" s="25"/>
    </row>
    <row r="40" spans="1:10" x14ac:dyDescent="0.3">
      <c r="A40" s="22" t="s">
        <v>93</v>
      </c>
      <c r="B40" s="21" t="s">
        <v>94</v>
      </c>
      <c r="C40" s="21" t="s">
        <v>95</v>
      </c>
      <c r="D40" s="41">
        <v>48600</v>
      </c>
      <c r="E40" s="38">
        <v>27</v>
      </c>
      <c r="F40" s="42">
        <f>D40/E40</f>
        <v>1800</v>
      </c>
      <c r="G40" s="21" t="s">
        <v>95</v>
      </c>
      <c r="H40" s="21" t="s">
        <v>95</v>
      </c>
      <c r="I40" s="22"/>
      <c r="J40" s="22"/>
    </row>
    <row r="41" spans="1:10" x14ac:dyDescent="0.3">
      <c r="A41" s="52" t="s">
        <v>96</v>
      </c>
      <c r="B41" s="52"/>
      <c r="C41" s="52"/>
      <c r="D41" s="52"/>
      <c r="E41" s="52"/>
      <c r="F41" s="40">
        <f>F40</f>
        <v>1800</v>
      </c>
      <c r="G41" s="25"/>
      <c r="H41" s="25"/>
      <c r="I41" s="25"/>
      <c r="J41" s="25"/>
    </row>
    <row r="42" spans="1:10" x14ac:dyDescent="0.3">
      <c r="A42" s="22" t="s">
        <v>99</v>
      </c>
      <c r="B42" s="22"/>
      <c r="C42" s="22"/>
      <c r="D42" s="22"/>
      <c r="E42" s="22"/>
      <c r="F42" s="42">
        <f>F41*0.03</f>
        <v>54</v>
      </c>
      <c r="G42" s="21" t="s">
        <v>95</v>
      </c>
      <c r="H42" s="21" t="s">
        <v>95</v>
      </c>
      <c r="I42" s="22"/>
      <c r="J42" s="22"/>
    </row>
    <row r="43" spans="1:10" x14ac:dyDescent="0.3">
      <c r="A43" s="52" t="s">
        <v>100</v>
      </c>
      <c r="B43" s="52"/>
      <c r="C43" s="52"/>
      <c r="D43" s="52"/>
      <c r="E43" s="52"/>
      <c r="F43" s="40">
        <f>SUM(F42:F42)</f>
        <v>54</v>
      </c>
      <c r="G43" s="25"/>
      <c r="H43" s="25"/>
      <c r="I43" s="25"/>
      <c r="J43" s="25"/>
    </row>
    <row r="44" spans="1:10" x14ac:dyDescent="0.3">
      <c r="A44" s="8" t="s">
        <v>210</v>
      </c>
      <c r="B44" s="8"/>
      <c r="C44" s="8"/>
      <c r="D44" s="8"/>
      <c r="E44" s="8"/>
      <c r="F44" s="43">
        <f>F39+F41+F43</f>
        <v>2789</v>
      </c>
      <c r="G44" s="44"/>
      <c r="H44" s="44"/>
      <c r="I44" s="47" t="s">
        <v>113</v>
      </c>
      <c r="J44" s="44"/>
    </row>
    <row r="46" spans="1:10" ht="15.75" customHeight="1" x14ac:dyDescent="0.3">
      <c r="A46" s="1" t="s">
        <v>260</v>
      </c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3">
      <c r="A47" s="22" t="s">
        <v>261</v>
      </c>
      <c r="B47" s="21" t="s">
        <v>157</v>
      </c>
      <c r="C47" s="38">
        <v>1.05</v>
      </c>
      <c r="D47" s="41">
        <v>650</v>
      </c>
      <c r="E47" s="21" t="s">
        <v>95</v>
      </c>
      <c r="F47" s="42">
        <f>C47*D47</f>
        <v>682.5</v>
      </c>
      <c r="G47" s="46">
        <f>C47*'Metrado - Inst. Electricas'!D10</f>
        <v>420</v>
      </c>
      <c r="H47" s="23">
        <f>G47*D47</f>
        <v>273000</v>
      </c>
      <c r="I47" s="22"/>
      <c r="J47" s="22"/>
    </row>
    <row r="48" spans="1:10" x14ac:dyDescent="0.3">
      <c r="A48" s="52" t="s">
        <v>92</v>
      </c>
      <c r="B48" s="52"/>
      <c r="C48" s="52"/>
      <c r="D48" s="52"/>
      <c r="E48" s="52"/>
      <c r="F48" s="40">
        <f>SUM(F47:F47)</f>
        <v>682.5</v>
      </c>
      <c r="G48" s="25"/>
      <c r="H48" s="25"/>
      <c r="I48" s="25"/>
      <c r="J48" s="25"/>
    </row>
    <row r="49" spans="1:10" x14ac:dyDescent="0.3">
      <c r="A49" s="22" t="s">
        <v>93</v>
      </c>
      <c r="B49" s="21" t="s">
        <v>94</v>
      </c>
      <c r="C49" s="21" t="s">
        <v>95</v>
      </c>
      <c r="D49" s="41">
        <v>47700</v>
      </c>
      <c r="E49" s="38">
        <v>53</v>
      </c>
      <c r="F49" s="42">
        <f>D49/E49</f>
        <v>900</v>
      </c>
      <c r="G49" s="21" t="s">
        <v>95</v>
      </c>
      <c r="H49" s="21" t="s">
        <v>95</v>
      </c>
      <c r="I49" s="22"/>
      <c r="J49" s="22"/>
    </row>
    <row r="50" spans="1:10" x14ac:dyDescent="0.3">
      <c r="A50" s="52" t="s">
        <v>96</v>
      </c>
      <c r="B50" s="52"/>
      <c r="C50" s="52"/>
      <c r="D50" s="52"/>
      <c r="E50" s="52"/>
      <c r="F50" s="40">
        <f>F49</f>
        <v>900</v>
      </c>
      <c r="G50" s="25"/>
      <c r="H50" s="25"/>
      <c r="I50" s="25"/>
      <c r="J50" s="25"/>
    </row>
    <row r="51" spans="1:10" x14ac:dyDescent="0.3">
      <c r="A51" s="22" t="s">
        <v>99</v>
      </c>
      <c r="B51" s="22"/>
      <c r="C51" s="22"/>
      <c r="D51" s="22"/>
      <c r="E51" s="22"/>
      <c r="F51" s="42">
        <f>F50*0.03</f>
        <v>27</v>
      </c>
      <c r="G51" s="21" t="s">
        <v>95</v>
      </c>
      <c r="H51" s="21" t="s">
        <v>95</v>
      </c>
      <c r="I51" s="22"/>
      <c r="J51" s="22"/>
    </row>
    <row r="52" spans="1:10" x14ac:dyDescent="0.3">
      <c r="A52" s="52" t="s">
        <v>100</v>
      </c>
      <c r="B52" s="52"/>
      <c r="C52" s="52"/>
      <c r="D52" s="52"/>
      <c r="E52" s="52"/>
      <c r="F52" s="40">
        <f>SUM(F51:F51)</f>
        <v>27</v>
      </c>
      <c r="G52" s="25"/>
      <c r="H52" s="25"/>
      <c r="I52" s="25"/>
      <c r="J52" s="25"/>
    </row>
    <row r="53" spans="1:10" x14ac:dyDescent="0.3">
      <c r="A53" s="8" t="s">
        <v>210</v>
      </c>
      <c r="B53" s="8"/>
      <c r="C53" s="8"/>
      <c r="D53" s="8"/>
      <c r="E53" s="8"/>
      <c r="F53" s="43">
        <f>F48+F50+F52</f>
        <v>1609.5</v>
      </c>
      <c r="G53" s="44"/>
      <c r="H53" s="44"/>
      <c r="I53" s="47" t="s">
        <v>113</v>
      </c>
      <c r="J53" s="44"/>
    </row>
    <row r="55" spans="1:10" ht="15.75" customHeight="1" x14ac:dyDescent="0.3">
      <c r="A55" s="1" t="s">
        <v>262</v>
      </c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3">
      <c r="A56" s="22" t="s">
        <v>263</v>
      </c>
      <c r="B56" s="21" t="s">
        <v>181</v>
      </c>
      <c r="C56" s="38">
        <v>1</v>
      </c>
      <c r="D56" s="41">
        <v>55000</v>
      </c>
      <c r="E56" s="21" t="s">
        <v>95</v>
      </c>
      <c r="F56" s="42">
        <f>C56*D56</f>
        <v>55000</v>
      </c>
      <c r="G56" s="46">
        <f>C56*'Metrado - Inst. Electricas'!D11</f>
        <v>1</v>
      </c>
      <c r="H56" s="23">
        <f>G56*D56</f>
        <v>55000</v>
      </c>
      <c r="I56" s="22"/>
      <c r="J56" s="22"/>
    </row>
    <row r="57" spans="1:10" x14ac:dyDescent="0.3">
      <c r="A57" s="22" t="s">
        <v>264</v>
      </c>
      <c r="B57" s="21" t="s">
        <v>150</v>
      </c>
      <c r="C57" s="38">
        <v>1</v>
      </c>
      <c r="D57" s="41">
        <v>10000</v>
      </c>
      <c r="E57" s="21" t="s">
        <v>95</v>
      </c>
      <c r="F57" s="42">
        <f>C57*D57</f>
        <v>10000</v>
      </c>
      <c r="G57" s="46">
        <f>C57*'Metrado - Inst. Electricas'!D11</f>
        <v>1</v>
      </c>
      <c r="H57" s="23">
        <f>G57*D57</f>
        <v>10000</v>
      </c>
      <c r="I57" s="22"/>
      <c r="J57" s="22"/>
    </row>
    <row r="58" spans="1:10" x14ac:dyDescent="0.3">
      <c r="A58" s="52" t="s">
        <v>92</v>
      </c>
      <c r="B58" s="52"/>
      <c r="C58" s="52"/>
      <c r="D58" s="52"/>
      <c r="E58" s="52"/>
      <c r="F58" s="40">
        <f>SUM(F56:F57)</f>
        <v>65000</v>
      </c>
      <c r="G58" s="25"/>
      <c r="H58" s="25"/>
      <c r="I58" s="25"/>
      <c r="J58" s="25"/>
    </row>
    <row r="59" spans="1:10" x14ac:dyDescent="0.3">
      <c r="A59" s="22" t="s">
        <v>93</v>
      </c>
      <c r="B59" s="21" t="s">
        <v>94</v>
      </c>
      <c r="C59" s="21" t="s">
        <v>95</v>
      </c>
      <c r="D59" s="41">
        <v>45000</v>
      </c>
      <c r="E59" s="38">
        <v>1</v>
      </c>
      <c r="F59" s="42">
        <f>D59/E59</f>
        <v>45000</v>
      </c>
      <c r="G59" s="21" t="s">
        <v>95</v>
      </c>
      <c r="H59" s="21" t="s">
        <v>95</v>
      </c>
      <c r="I59" s="22"/>
      <c r="J59" s="22"/>
    </row>
    <row r="60" spans="1:10" x14ac:dyDescent="0.3">
      <c r="A60" s="52" t="s">
        <v>96</v>
      </c>
      <c r="B60" s="52"/>
      <c r="C60" s="52"/>
      <c r="D60" s="52"/>
      <c r="E60" s="52"/>
      <c r="F60" s="40">
        <f>F59</f>
        <v>45000</v>
      </c>
      <c r="G60" s="25"/>
      <c r="H60" s="25"/>
      <c r="I60" s="25"/>
      <c r="J60" s="25"/>
    </row>
    <row r="61" spans="1:10" x14ac:dyDescent="0.3">
      <c r="A61" s="22" t="s">
        <v>99</v>
      </c>
      <c r="B61" s="22"/>
      <c r="C61" s="22"/>
      <c r="D61" s="22"/>
      <c r="E61" s="22"/>
      <c r="F61" s="42">
        <f>F60*0.03</f>
        <v>1350</v>
      </c>
      <c r="G61" s="21" t="s">
        <v>95</v>
      </c>
      <c r="H61" s="21" t="s">
        <v>95</v>
      </c>
      <c r="I61" s="22"/>
      <c r="J61" s="22"/>
    </row>
    <row r="62" spans="1:10" x14ac:dyDescent="0.3">
      <c r="A62" s="52" t="s">
        <v>100</v>
      </c>
      <c r="B62" s="52"/>
      <c r="C62" s="52"/>
      <c r="D62" s="52"/>
      <c r="E62" s="52"/>
      <c r="F62" s="40">
        <f>SUM(F61:F61)</f>
        <v>1350</v>
      </c>
      <c r="G62" s="25"/>
      <c r="H62" s="25"/>
      <c r="I62" s="25"/>
      <c r="J62" s="25"/>
    </row>
    <row r="63" spans="1:10" x14ac:dyDescent="0.3">
      <c r="A63" s="8" t="s">
        <v>182</v>
      </c>
      <c r="B63" s="8"/>
      <c r="C63" s="8"/>
      <c r="D63" s="8"/>
      <c r="E63" s="8"/>
      <c r="F63" s="43">
        <f>F58+F60+F62</f>
        <v>111350</v>
      </c>
      <c r="G63" s="44"/>
      <c r="H63" s="44"/>
      <c r="I63" s="43">
        <f ca="1">IFERROR(INDIRECT("'MINVU - "&amp;'Configuracion DS27'!$C$4&amp;"'!F30"),"N/D")</f>
        <v>38181.709691999997</v>
      </c>
      <c r="J63" s="45">
        <f ca="1">IFERROR((F63-I63)/I63,"N/D")</f>
        <v>1.9163178102349498</v>
      </c>
    </row>
    <row r="65" spans="1:10" ht="15.75" customHeight="1" x14ac:dyDescent="0.3">
      <c r="A65" s="1" t="s">
        <v>265</v>
      </c>
      <c r="B65" s="1"/>
      <c r="C65" s="1"/>
      <c r="D65" s="1"/>
      <c r="E65" s="1"/>
      <c r="F65" s="1"/>
      <c r="G65" s="1"/>
      <c r="H65" s="1"/>
      <c r="I65" s="1"/>
      <c r="J65" s="1"/>
    </row>
    <row r="66" spans="1:10" x14ac:dyDescent="0.3">
      <c r="A66" s="22" t="s">
        <v>266</v>
      </c>
      <c r="B66" s="21" t="s">
        <v>150</v>
      </c>
      <c r="C66" s="38">
        <v>1</v>
      </c>
      <c r="D66" s="41">
        <v>12000</v>
      </c>
      <c r="E66" s="21" t="s">
        <v>95</v>
      </c>
      <c r="F66" s="42">
        <f>C66*D66</f>
        <v>12000</v>
      </c>
      <c r="G66" s="46">
        <f>C66*'Metrado - Inst. Electricas'!D12</f>
        <v>20</v>
      </c>
      <c r="H66" s="23">
        <f>G66*D66</f>
        <v>240000</v>
      </c>
      <c r="I66" s="22"/>
      <c r="J66" s="22"/>
    </row>
    <row r="67" spans="1:10" x14ac:dyDescent="0.3">
      <c r="A67" s="52" t="s">
        <v>92</v>
      </c>
      <c r="B67" s="52"/>
      <c r="C67" s="52"/>
      <c r="D67" s="52"/>
      <c r="E67" s="52"/>
      <c r="F67" s="40">
        <f>SUM(F66:F66)</f>
        <v>12000</v>
      </c>
      <c r="G67" s="25"/>
      <c r="H67" s="25"/>
      <c r="I67" s="25"/>
      <c r="J67" s="25"/>
    </row>
    <row r="68" spans="1:10" x14ac:dyDescent="0.3">
      <c r="A68" s="22" t="s">
        <v>93</v>
      </c>
      <c r="B68" s="21" t="s">
        <v>94</v>
      </c>
      <c r="C68" s="21" t="s">
        <v>95</v>
      </c>
      <c r="D68" s="41">
        <v>45000</v>
      </c>
      <c r="E68" s="38">
        <v>9</v>
      </c>
      <c r="F68" s="42">
        <f>D68/E68</f>
        <v>5000</v>
      </c>
      <c r="G68" s="21" t="s">
        <v>95</v>
      </c>
      <c r="H68" s="21" t="s">
        <v>95</v>
      </c>
      <c r="I68" s="22"/>
      <c r="J68" s="22"/>
    </row>
    <row r="69" spans="1:10" x14ac:dyDescent="0.3">
      <c r="A69" s="52" t="s">
        <v>96</v>
      </c>
      <c r="B69" s="52"/>
      <c r="C69" s="52"/>
      <c r="D69" s="52"/>
      <c r="E69" s="52"/>
      <c r="F69" s="40">
        <f>F68</f>
        <v>5000</v>
      </c>
      <c r="G69" s="25"/>
      <c r="H69" s="25"/>
      <c r="I69" s="25"/>
      <c r="J69" s="25"/>
    </row>
    <row r="70" spans="1:10" x14ac:dyDescent="0.3">
      <c r="A70" s="22" t="s">
        <v>99</v>
      </c>
      <c r="B70" s="22"/>
      <c r="C70" s="22"/>
      <c r="D70" s="22"/>
      <c r="E70" s="22"/>
      <c r="F70" s="42">
        <f>F69*0.03</f>
        <v>150</v>
      </c>
      <c r="G70" s="21" t="s">
        <v>95</v>
      </c>
      <c r="H70" s="21" t="s">
        <v>95</v>
      </c>
      <c r="I70" s="22"/>
      <c r="J70" s="22"/>
    </row>
    <row r="71" spans="1:10" x14ac:dyDescent="0.3">
      <c r="A71" s="52" t="s">
        <v>100</v>
      </c>
      <c r="B71" s="52"/>
      <c r="C71" s="52"/>
      <c r="D71" s="52"/>
      <c r="E71" s="52"/>
      <c r="F71" s="40">
        <f>SUM(F70:F70)</f>
        <v>150</v>
      </c>
      <c r="G71" s="25"/>
      <c r="H71" s="25"/>
      <c r="I71" s="25"/>
      <c r="J71" s="25"/>
    </row>
    <row r="72" spans="1:10" x14ac:dyDescent="0.3">
      <c r="A72" s="8" t="s">
        <v>182</v>
      </c>
      <c r="B72" s="8"/>
      <c r="C72" s="8"/>
      <c r="D72" s="8"/>
      <c r="E72" s="8"/>
      <c r="F72" s="43">
        <f>F67+F69+F71</f>
        <v>17150</v>
      </c>
      <c r="G72" s="44"/>
      <c r="H72" s="44"/>
      <c r="I72" s="47" t="s">
        <v>113</v>
      </c>
      <c r="J72" s="44"/>
    </row>
    <row r="74" spans="1:10" ht="15.75" customHeight="1" x14ac:dyDescent="0.3">
      <c r="A74" s="1" t="s">
        <v>267</v>
      </c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3">
      <c r="A75" s="22" t="s">
        <v>268</v>
      </c>
      <c r="B75" s="21" t="s">
        <v>150</v>
      </c>
      <c r="C75" s="38">
        <v>1</v>
      </c>
      <c r="D75" s="41">
        <v>75000</v>
      </c>
      <c r="E75" s="21" t="s">
        <v>95</v>
      </c>
      <c r="F75" s="42">
        <f>C75*D75</f>
        <v>75000</v>
      </c>
      <c r="G75" s="46">
        <f>C75*'Metrado - Inst. Electricas'!D13</f>
        <v>1</v>
      </c>
      <c r="H75" s="23">
        <f>G75*D75</f>
        <v>75000</v>
      </c>
      <c r="I75" s="22"/>
      <c r="J75" s="22"/>
    </row>
    <row r="76" spans="1:10" x14ac:dyDescent="0.3">
      <c r="A76" s="22" t="s">
        <v>269</v>
      </c>
      <c r="B76" s="21" t="s">
        <v>181</v>
      </c>
      <c r="C76" s="38">
        <v>1</v>
      </c>
      <c r="D76" s="41">
        <v>20000</v>
      </c>
      <c r="E76" s="21" t="s">
        <v>95</v>
      </c>
      <c r="F76" s="42">
        <f>C76*D76</f>
        <v>20000</v>
      </c>
      <c r="G76" s="46">
        <f>C76*'Metrado - Inst. Electricas'!D13</f>
        <v>1</v>
      </c>
      <c r="H76" s="23">
        <f>G76*D76</f>
        <v>20000</v>
      </c>
      <c r="I76" s="22"/>
      <c r="J76" s="22"/>
    </row>
    <row r="77" spans="1:10" x14ac:dyDescent="0.3">
      <c r="A77" s="52" t="s">
        <v>92</v>
      </c>
      <c r="B77" s="52"/>
      <c r="C77" s="52"/>
      <c r="D77" s="52"/>
      <c r="E77" s="52"/>
      <c r="F77" s="40">
        <f>SUM(F75:F76)</f>
        <v>95000</v>
      </c>
      <c r="G77" s="25"/>
      <c r="H77" s="25"/>
      <c r="I77" s="25"/>
      <c r="J77" s="25"/>
    </row>
    <row r="78" spans="1:10" x14ac:dyDescent="0.3">
      <c r="A78" s="22" t="s">
        <v>93</v>
      </c>
      <c r="B78" s="21" t="s">
        <v>94</v>
      </c>
      <c r="C78" s="21" t="s">
        <v>95</v>
      </c>
      <c r="D78" s="41">
        <v>48000</v>
      </c>
      <c r="E78" s="38">
        <v>0.8</v>
      </c>
      <c r="F78" s="42">
        <f>D78/E78</f>
        <v>60000</v>
      </c>
      <c r="G78" s="21" t="s">
        <v>95</v>
      </c>
      <c r="H78" s="21" t="s">
        <v>95</v>
      </c>
      <c r="I78" s="22"/>
      <c r="J78" s="22"/>
    </row>
    <row r="79" spans="1:10" x14ac:dyDescent="0.3">
      <c r="A79" s="52" t="s">
        <v>96</v>
      </c>
      <c r="B79" s="52"/>
      <c r="C79" s="52"/>
      <c r="D79" s="52"/>
      <c r="E79" s="52"/>
      <c r="F79" s="40">
        <f>F78</f>
        <v>60000</v>
      </c>
      <c r="G79" s="25"/>
      <c r="H79" s="25"/>
      <c r="I79" s="25"/>
      <c r="J79" s="25"/>
    </row>
    <row r="80" spans="1:10" x14ac:dyDescent="0.3">
      <c r="A80" s="22" t="s">
        <v>99</v>
      </c>
      <c r="B80" s="22"/>
      <c r="C80" s="22"/>
      <c r="D80" s="22"/>
      <c r="E80" s="22"/>
      <c r="F80" s="42">
        <f>F79*0.03</f>
        <v>1800</v>
      </c>
      <c r="G80" s="21" t="s">
        <v>95</v>
      </c>
      <c r="H80" s="21" t="s">
        <v>95</v>
      </c>
      <c r="I80" s="22"/>
      <c r="J80" s="22"/>
    </row>
    <row r="81" spans="1:10" x14ac:dyDescent="0.3">
      <c r="A81" s="52" t="s">
        <v>100</v>
      </c>
      <c r="B81" s="52"/>
      <c r="C81" s="52"/>
      <c r="D81" s="52"/>
      <c r="E81" s="52"/>
      <c r="F81" s="40">
        <f>SUM(F80:F80)</f>
        <v>1800</v>
      </c>
      <c r="G81" s="25"/>
      <c r="H81" s="25"/>
      <c r="I81" s="25"/>
      <c r="J81" s="25"/>
    </row>
    <row r="82" spans="1:10" x14ac:dyDescent="0.3">
      <c r="A82" s="8" t="s">
        <v>182</v>
      </c>
      <c r="B82" s="8"/>
      <c r="C82" s="8"/>
      <c r="D82" s="8"/>
      <c r="E82" s="8"/>
      <c r="F82" s="43">
        <f>F77+F79+F81</f>
        <v>156800</v>
      </c>
      <c r="G82" s="44"/>
      <c r="H82" s="44"/>
      <c r="I82" s="47" t="s">
        <v>113</v>
      </c>
      <c r="J82" s="44"/>
    </row>
  </sheetData>
  <mergeCells count="43">
    <mergeCell ref="A79:E79"/>
    <mergeCell ref="A81:E81"/>
    <mergeCell ref="A82:E82"/>
    <mergeCell ref="A69:E69"/>
    <mergeCell ref="A71:E71"/>
    <mergeCell ref="A72:E72"/>
    <mergeCell ref="A74:J74"/>
    <mergeCell ref="A77:E77"/>
    <mergeCell ref="A60:E60"/>
    <mergeCell ref="A62:E62"/>
    <mergeCell ref="A63:E63"/>
    <mergeCell ref="A65:J65"/>
    <mergeCell ref="A67:E67"/>
    <mergeCell ref="A50:E50"/>
    <mergeCell ref="A52:E52"/>
    <mergeCell ref="A53:E53"/>
    <mergeCell ref="A55:J55"/>
    <mergeCell ref="A58:E58"/>
    <mergeCell ref="A41:E41"/>
    <mergeCell ref="A43:E43"/>
    <mergeCell ref="A44:E44"/>
    <mergeCell ref="A46:J46"/>
    <mergeCell ref="A48:E48"/>
    <mergeCell ref="A31:E31"/>
    <mergeCell ref="A33:E33"/>
    <mergeCell ref="A34:E34"/>
    <mergeCell ref="A36:J36"/>
    <mergeCell ref="A39:E39"/>
    <mergeCell ref="A21:E21"/>
    <mergeCell ref="A23:E23"/>
    <mergeCell ref="A24:E24"/>
    <mergeCell ref="A26:J26"/>
    <mergeCell ref="A29:E29"/>
    <mergeCell ref="A11:E11"/>
    <mergeCell ref="A13:E13"/>
    <mergeCell ref="A14:E14"/>
    <mergeCell ref="A16:J16"/>
    <mergeCell ref="A19:E19"/>
    <mergeCell ref="A1:J1"/>
    <mergeCell ref="A2:J2"/>
    <mergeCell ref="A3:J3"/>
    <mergeCell ref="A6:J6"/>
    <mergeCell ref="A9:E9"/>
  </mergeCells>
  <pageMargins left="0.75" right="0.75" top="1" bottom="1" header="0.511811023622047" footer="0.511811023622047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4"/>
  <sheetViews>
    <sheetView showGridLines="0" zoomScaleNormal="100" workbookViewId="0">
      <selection sqref="A1:F1"/>
    </sheetView>
  </sheetViews>
  <sheetFormatPr baseColWidth="10" defaultColWidth="8.6640625" defaultRowHeight="14.4" x14ac:dyDescent="0.3"/>
  <cols>
    <col min="1" max="1" width="7" customWidth="1"/>
    <col min="2" max="2" width="46" customWidth="1"/>
    <col min="3" max="3" width="10" customWidth="1"/>
    <col min="4" max="4" width="12" customWidth="1"/>
    <col min="5" max="6" width="18" customWidth="1"/>
  </cols>
  <sheetData>
    <row r="1" spans="1:6" ht="21.75" customHeight="1" x14ac:dyDescent="0.3">
      <c r="A1" s="4" t="s">
        <v>38</v>
      </c>
      <c r="B1" s="4"/>
      <c r="C1" s="4"/>
      <c r="D1" s="4"/>
      <c r="E1" s="4"/>
      <c r="F1" s="4"/>
    </row>
    <row r="2" spans="1:6" ht="21.75" customHeight="1" x14ac:dyDescent="0.3">
      <c r="A2" s="3" t="s">
        <v>270</v>
      </c>
      <c r="B2" s="3"/>
      <c r="C2" s="3"/>
      <c r="D2" s="3"/>
      <c r="E2" s="3"/>
      <c r="F2" s="3"/>
    </row>
    <row r="3" spans="1:6" x14ac:dyDescent="0.3">
      <c r="A3" s="2" t="s">
        <v>132</v>
      </c>
      <c r="B3" s="2"/>
      <c r="C3" s="2"/>
      <c r="D3" s="2"/>
      <c r="E3" s="2"/>
      <c r="F3" s="2"/>
    </row>
    <row r="5" spans="1:6" ht="27.75" customHeight="1" x14ac:dyDescent="0.3">
      <c r="A5" s="20" t="s">
        <v>16</v>
      </c>
      <c r="B5" s="20" t="s">
        <v>17</v>
      </c>
      <c r="C5" s="20" t="s">
        <v>63</v>
      </c>
      <c r="D5" s="20" t="s">
        <v>64</v>
      </c>
      <c r="E5" s="20" t="s">
        <v>133</v>
      </c>
      <c r="F5" s="20" t="s">
        <v>134</v>
      </c>
    </row>
    <row r="6" spans="1:6" x14ac:dyDescent="0.3">
      <c r="A6" s="21">
        <v>1</v>
      </c>
      <c r="B6" s="22" t="s">
        <v>237</v>
      </c>
      <c r="C6" s="21" t="s">
        <v>150</v>
      </c>
      <c r="D6" s="46">
        <f>'Metrado - Inst. Electricas'!D6</f>
        <v>1</v>
      </c>
      <c r="E6" s="42">
        <f>'APU - Inst. Electricas'!F11+'APU - Inst. Electricas'!F13</f>
        <v>46350</v>
      </c>
      <c r="F6" s="23">
        <f t="shared" ref="F6:F13" si="0">D6*E6</f>
        <v>46350</v>
      </c>
    </row>
    <row r="7" spans="1:6" x14ac:dyDescent="0.3">
      <c r="A7" s="24">
        <v>2</v>
      </c>
      <c r="B7" s="25" t="s">
        <v>238</v>
      </c>
      <c r="C7" s="24" t="s">
        <v>239</v>
      </c>
      <c r="D7" s="48">
        <f>'Metrado - Inst. Electricas'!D7</f>
        <v>25</v>
      </c>
      <c r="E7" s="49">
        <f>'APU - Inst. Electricas'!F21+'APU - Inst. Electricas'!F23</f>
        <v>6180</v>
      </c>
      <c r="F7" s="26">
        <f t="shared" si="0"/>
        <v>154500</v>
      </c>
    </row>
    <row r="8" spans="1:6" x14ac:dyDescent="0.3">
      <c r="A8" s="21">
        <v>3</v>
      </c>
      <c r="B8" s="22" t="s">
        <v>240</v>
      </c>
      <c r="C8" s="21" t="s">
        <v>239</v>
      </c>
      <c r="D8" s="46">
        <f>'Metrado - Inst. Electricas'!D8</f>
        <v>20</v>
      </c>
      <c r="E8" s="42">
        <f>'APU - Inst. Electricas'!F31+'APU - Inst. Electricas'!F33</f>
        <v>6681.0810810810799</v>
      </c>
      <c r="F8" s="23">
        <f t="shared" si="0"/>
        <v>133621.6216216216</v>
      </c>
    </row>
    <row r="9" spans="1:6" x14ac:dyDescent="0.3">
      <c r="A9" s="24">
        <v>4</v>
      </c>
      <c r="B9" s="25" t="s">
        <v>241</v>
      </c>
      <c r="C9" s="24" t="s">
        <v>157</v>
      </c>
      <c r="D9" s="48">
        <f>'Metrado - Inst. Electricas'!D9</f>
        <v>180</v>
      </c>
      <c r="E9" s="49">
        <f>'APU - Inst. Electricas'!F41+'APU - Inst. Electricas'!F43</f>
        <v>1854</v>
      </c>
      <c r="F9" s="26">
        <f t="shared" si="0"/>
        <v>333720</v>
      </c>
    </row>
    <row r="10" spans="1:6" x14ac:dyDescent="0.3">
      <c r="A10" s="21">
        <v>5</v>
      </c>
      <c r="B10" s="22" t="s">
        <v>242</v>
      </c>
      <c r="C10" s="21" t="s">
        <v>157</v>
      </c>
      <c r="D10" s="46">
        <f>'Metrado - Inst. Electricas'!D10</f>
        <v>400</v>
      </c>
      <c r="E10" s="42">
        <f>'APU - Inst. Electricas'!F50+'APU - Inst. Electricas'!F52</f>
        <v>927</v>
      </c>
      <c r="F10" s="23">
        <f t="shared" si="0"/>
        <v>370800</v>
      </c>
    </row>
    <row r="11" spans="1:6" x14ac:dyDescent="0.3">
      <c r="A11" s="24">
        <v>6</v>
      </c>
      <c r="B11" s="25" t="s">
        <v>243</v>
      </c>
      <c r="C11" s="24" t="s">
        <v>150</v>
      </c>
      <c r="D11" s="48">
        <f>'Metrado - Inst. Electricas'!D11</f>
        <v>1</v>
      </c>
      <c r="E11" s="49">
        <f>'APU - Inst. Electricas'!F60+'APU - Inst. Electricas'!F62</f>
        <v>46350</v>
      </c>
      <c r="F11" s="26">
        <f t="shared" si="0"/>
        <v>46350</v>
      </c>
    </row>
    <row r="12" spans="1:6" x14ac:dyDescent="0.3">
      <c r="A12" s="21">
        <v>7</v>
      </c>
      <c r="B12" s="22" t="s">
        <v>244</v>
      </c>
      <c r="C12" s="21" t="s">
        <v>150</v>
      </c>
      <c r="D12" s="46">
        <f>'Metrado - Inst. Electricas'!D12</f>
        <v>20</v>
      </c>
      <c r="E12" s="42">
        <f>'APU - Inst. Electricas'!F69+'APU - Inst. Electricas'!F71</f>
        <v>5150</v>
      </c>
      <c r="F12" s="23">
        <f t="shared" si="0"/>
        <v>103000</v>
      </c>
    </row>
    <row r="13" spans="1:6" x14ac:dyDescent="0.3">
      <c r="A13" s="24">
        <v>8</v>
      </c>
      <c r="B13" s="25" t="s">
        <v>245</v>
      </c>
      <c r="C13" s="24" t="s">
        <v>150</v>
      </c>
      <c r="D13" s="48">
        <f>'Metrado - Inst. Electricas'!D13</f>
        <v>1</v>
      </c>
      <c r="E13" s="49">
        <f>'APU - Inst. Electricas'!F79+'APU - Inst. Electricas'!F81</f>
        <v>61800</v>
      </c>
      <c r="F13" s="26">
        <f t="shared" si="0"/>
        <v>61800</v>
      </c>
    </row>
    <row r="14" spans="1:6" x14ac:dyDescent="0.3">
      <c r="A14" s="8" t="s">
        <v>271</v>
      </c>
      <c r="B14" s="8"/>
      <c r="C14" s="8"/>
      <c r="D14" s="8"/>
      <c r="E14" s="8"/>
      <c r="F14" s="27">
        <f>SUM(F6:F13)</f>
        <v>1250141.6216216215</v>
      </c>
    </row>
  </sheetData>
  <mergeCells count="4">
    <mergeCell ref="A1:F1"/>
    <mergeCell ref="A2:F2"/>
    <mergeCell ref="A3:F3"/>
    <mergeCell ref="A14:E14"/>
  </mergeCells>
  <pageMargins left="0.75" right="0.75" top="1" bottom="1" header="0.511811023622047" footer="0.511811023622047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14"/>
  <sheetViews>
    <sheetView showGridLines="0" zoomScaleNormal="100" workbookViewId="0">
      <selection sqref="A1:F1"/>
    </sheetView>
  </sheetViews>
  <sheetFormatPr baseColWidth="10" defaultColWidth="8.6640625" defaultRowHeight="14.4" x14ac:dyDescent="0.3"/>
  <cols>
    <col min="1" max="1" width="7" customWidth="1"/>
    <col min="2" max="2" width="46" customWidth="1"/>
    <col min="3" max="3" width="10" customWidth="1"/>
    <col min="4" max="4" width="12" customWidth="1"/>
    <col min="5" max="6" width="16" customWidth="1"/>
  </cols>
  <sheetData>
    <row r="1" spans="1:6" ht="21.75" customHeight="1" x14ac:dyDescent="0.3">
      <c r="A1" s="4" t="s">
        <v>38</v>
      </c>
      <c r="B1" s="4"/>
      <c r="C1" s="4"/>
      <c r="D1" s="4"/>
      <c r="E1" s="4"/>
      <c r="F1" s="4"/>
    </row>
    <row r="2" spans="1:6" ht="21.75" customHeight="1" x14ac:dyDescent="0.3">
      <c r="A2" s="3" t="s">
        <v>272</v>
      </c>
      <c r="B2" s="3"/>
      <c r="C2" s="3"/>
      <c r="D2" s="3"/>
      <c r="E2" s="3"/>
      <c r="F2" s="3"/>
    </row>
    <row r="3" spans="1:6" x14ac:dyDescent="0.3">
      <c r="A3" s="2" t="s">
        <v>137</v>
      </c>
      <c r="B3" s="2"/>
      <c r="C3" s="2"/>
      <c r="D3" s="2"/>
      <c r="E3" s="2"/>
      <c r="F3" s="2"/>
    </row>
    <row r="5" spans="1:6" ht="27.75" customHeight="1" x14ac:dyDescent="0.3">
      <c r="A5" s="20" t="s">
        <v>16</v>
      </c>
      <c r="B5" s="20" t="s">
        <v>17</v>
      </c>
      <c r="C5" s="20" t="s">
        <v>63</v>
      </c>
      <c r="D5" s="20" t="s">
        <v>64</v>
      </c>
      <c r="E5" s="20" t="s">
        <v>138</v>
      </c>
      <c r="F5" s="20" t="s">
        <v>139</v>
      </c>
    </row>
    <row r="6" spans="1:6" x14ac:dyDescent="0.3">
      <c r="A6" s="21">
        <v>1</v>
      </c>
      <c r="B6" s="22" t="s">
        <v>237</v>
      </c>
      <c r="C6" s="21" t="s">
        <v>150</v>
      </c>
      <c r="D6" s="46">
        <f>'Metrado - Inst. Electricas'!D6</f>
        <v>1</v>
      </c>
      <c r="E6" s="42">
        <f>'APU - Inst. Electricas'!F9</f>
        <v>120000</v>
      </c>
      <c r="F6" s="23">
        <f t="shared" ref="F6:F13" si="0">D6*E6</f>
        <v>120000</v>
      </c>
    </row>
    <row r="7" spans="1:6" x14ac:dyDescent="0.3">
      <c r="A7" s="24">
        <v>2</v>
      </c>
      <c r="B7" s="25" t="s">
        <v>238</v>
      </c>
      <c r="C7" s="24" t="s">
        <v>239</v>
      </c>
      <c r="D7" s="48">
        <f>'Metrado - Inst. Electricas'!D7</f>
        <v>25</v>
      </c>
      <c r="E7" s="49">
        <f>'APU - Inst. Electricas'!F19</f>
        <v>5100</v>
      </c>
      <c r="F7" s="26">
        <f t="shared" si="0"/>
        <v>127500</v>
      </c>
    </row>
    <row r="8" spans="1:6" x14ac:dyDescent="0.3">
      <c r="A8" s="21">
        <v>3</v>
      </c>
      <c r="B8" s="22" t="s">
        <v>240</v>
      </c>
      <c r="C8" s="21" t="s">
        <v>239</v>
      </c>
      <c r="D8" s="46">
        <f>'Metrado - Inst. Electricas'!D8</f>
        <v>20</v>
      </c>
      <c r="E8" s="42">
        <f>'APU - Inst. Electricas'!F29</f>
        <v>6800</v>
      </c>
      <c r="F8" s="23">
        <f t="shared" si="0"/>
        <v>136000</v>
      </c>
    </row>
    <row r="9" spans="1:6" x14ac:dyDescent="0.3">
      <c r="A9" s="24">
        <v>4</v>
      </c>
      <c r="B9" s="25" t="s">
        <v>241</v>
      </c>
      <c r="C9" s="24" t="s">
        <v>157</v>
      </c>
      <c r="D9" s="48">
        <f>'Metrado - Inst. Electricas'!D9</f>
        <v>180</v>
      </c>
      <c r="E9" s="49">
        <f>'APU - Inst. Electricas'!F39</f>
        <v>935</v>
      </c>
      <c r="F9" s="26">
        <f t="shared" si="0"/>
        <v>168300</v>
      </c>
    </row>
    <row r="10" spans="1:6" x14ac:dyDescent="0.3">
      <c r="A10" s="21">
        <v>5</v>
      </c>
      <c r="B10" s="22" t="s">
        <v>242</v>
      </c>
      <c r="C10" s="21" t="s">
        <v>157</v>
      </c>
      <c r="D10" s="46">
        <f>'Metrado - Inst. Electricas'!D10</f>
        <v>400</v>
      </c>
      <c r="E10" s="42">
        <f>'APU - Inst. Electricas'!F48</f>
        <v>682.5</v>
      </c>
      <c r="F10" s="23">
        <f t="shared" si="0"/>
        <v>273000</v>
      </c>
    </row>
    <row r="11" spans="1:6" x14ac:dyDescent="0.3">
      <c r="A11" s="24">
        <v>6</v>
      </c>
      <c r="B11" s="25" t="s">
        <v>243</v>
      </c>
      <c r="C11" s="24" t="s">
        <v>150</v>
      </c>
      <c r="D11" s="48">
        <f>'Metrado - Inst. Electricas'!D11</f>
        <v>1</v>
      </c>
      <c r="E11" s="49">
        <f>'APU - Inst. Electricas'!F58</f>
        <v>65000</v>
      </c>
      <c r="F11" s="26">
        <f t="shared" si="0"/>
        <v>65000</v>
      </c>
    </row>
    <row r="12" spans="1:6" x14ac:dyDescent="0.3">
      <c r="A12" s="21">
        <v>7</v>
      </c>
      <c r="B12" s="22" t="s">
        <v>244</v>
      </c>
      <c r="C12" s="21" t="s">
        <v>150</v>
      </c>
      <c r="D12" s="46">
        <f>'Metrado - Inst. Electricas'!D12</f>
        <v>20</v>
      </c>
      <c r="E12" s="42">
        <f>'APU - Inst. Electricas'!F67</f>
        <v>12000</v>
      </c>
      <c r="F12" s="23">
        <f t="shared" si="0"/>
        <v>240000</v>
      </c>
    </row>
    <row r="13" spans="1:6" x14ac:dyDescent="0.3">
      <c r="A13" s="24">
        <v>8</v>
      </c>
      <c r="B13" s="25" t="s">
        <v>245</v>
      </c>
      <c r="C13" s="24" t="s">
        <v>150</v>
      </c>
      <c r="D13" s="48">
        <f>'Metrado - Inst. Electricas'!D13</f>
        <v>1</v>
      </c>
      <c r="E13" s="49">
        <f>'APU - Inst. Electricas'!F77</f>
        <v>95000</v>
      </c>
      <c r="F13" s="26">
        <f t="shared" si="0"/>
        <v>95000</v>
      </c>
    </row>
    <row r="14" spans="1:6" x14ac:dyDescent="0.3">
      <c r="A14" s="8" t="s">
        <v>273</v>
      </c>
      <c r="B14" s="8"/>
      <c r="C14" s="8"/>
      <c r="D14" s="8"/>
      <c r="E14" s="8"/>
      <c r="F14" s="27">
        <f>SUM(F6:F13)</f>
        <v>1224800</v>
      </c>
    </row>
  </sheetData>
  <mergeCells count="4">
    <mergeCell ref="A1:F1"/>
    <mergeCell ref="A2:F2"/>
    <mergeCell ref="A3:F3"/>
    <mergeCell ref="A14:E14"/>
  </mergeCells>
  <pageMargins left="0.75" right="0.75" top="1" bottom="1" header="0.511811023622047" footer="0.511811023622047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32"/>
  <sheetViews>
    <sheetView showGridLines="0" zoomScaleNormal="100" workbookViewId="0">
      <selection sqref="A1:F1"/>
    </sheetView>
  </sheetViews>
  <sheetFormatPr baseColWidth="10" defaultColWidth="8.6640625" defaultRowHeight="14.4" x14ac:dyDescent="0.3"/>
  <cols>
    <col min="1" max="1" width="22" customWidth="1"/>
    <col min="2" max="2" width="40" customWidth="1"/>
    <col min="3" max="3" width="22" customWidth="1"/>
    <col min="4" max="4" width="44" customWidth="1"/>
    <col min="5" max="5" width="14" customWidth="1"/>
    <col min="6" max="6" width="16" customWidth="1"/>
  </cols>
  <sheetData>
    <row r="1" spans="1:6" ht="21.75" customHeight="1" x14ac:dyDescent="0.3">
      <c r="A1" s="4" t="s">
        <v>38</v>
      </c>
      <c r="B1" s="4"/>
      <c r="C1" s="4"/>
      <c r="D1" s="4"/>
      <c r="E1" s="4"/>
      <c r="F1" s="4"/>
    </row>
    <row r="2" spans="1:6" ht="21.75" customHeight="1" x14ac:dyDescent="0.3">
      <c r="A2" s="3" t="s">
        <v>274</v>
      </c>
      <c r="B2" s="3"/>
      <c r="C2" s="3"/>
      <c r="D2" s="3"/>
      <c r="E2" s="3"/>
      <c r="F2" s="3"/>
    </row>
    <row r="3" spans="1:6" ht="24" customHeight="1" x14ac:dyDescent="0.3">
      <c r="A3" s="5" t="s">
        <v>275</v>
      </c>
      <c r="B3" s="5"/>
      <c r="C3" s="5"/>
      <c r="D3" s="5"/>
      <c r="E3" s="5"/>
      <c r="F3" s="5"/>
    </row>
    <row r="5" spans="1:6" ht="25.5" customHeight="1" x14ac:dyDescent="0.3">
      <c r="A5" s="20" t="s">
        <v>276</v>
      </c>
      <c r="B5" s="20" t="s">
        <v>277</v>
      </c>
      <c r="C5" s="20" t="s">
        <v>278</v>
      </c>
      <c r="D5" s="20" t="s">
        <v>279</v>
      </c>
      <c r="E5" s="20" t="s">
        <v>280</v>
      </c>
      <c r="F5" s="20" t="s">
        <v>281</v>
      </c>
    </row>
    <row r="6" spans="1:6" x14ac:dyDescent="0.3">
      <c r="A6" s="22" t="s">
        <v>21</v>
      </c>
      <c r="B6" s="22" t="s">
        <v>65</v>
      </c>
      <c r="C6" s="21" t="s">
        <v>282</v>
      </c>
      <c r="D6" s="22" t="s">
        <v>283</v>
      </c>
      <c r="E6" s="50">
        <v>0.50239999999999996</v>
      </c>
      <c r="F6" s="23">
        <f>E6*'Configuracion DS27'!$C$5</f>
        <v>20520.422495999999</v>
      </c>
    </row>
    <row r="7" spans="1:6" x14ac:dyDescent="0.3">
      <c r="A7" s="25" t="s">
        <v>21</v>
      </c>
      <c r="B7" s="25" t="s">
        <v>67</v>
      </c>
      <c r="C7" s="24" t="s">
        <v>284</v>
      </c>
      <c r="D7" s="25" t="s">
        <v>285</v>
      </c>
      <c r="E7" s="51">
        <v>0.48809999999999998</v>
      </c>
      <c r="F7" s="26">
        <f>E7*'Configuracion DS27'!$C$5</f>
        <v>19936.341999</v>
      </c>
    </row>
    <row r="8" spans="1:6" x14ac:dyDescent="0.3">
      <c r="A8" s="22" t="s">
        <v>21</v>
      </c>
      <c r="B8" s="22" t="s">
        <v>68</v>
      </c>
      <c r="C8" s="21" t="s">
        <v>286</v>
      </c>
      <c r="D8" s="22" t="s">
        <v>287</v>
      </c>
      <c r="E8" s="50">
        <v>2.7242000000000002</v>
      </c>
      <c r="F8" s="23">
        <f>E8*'Configuracion DS27'!$C$5</f>
        <v>111269.37691800001</v>
      </c>
    </row>
    <row r="9" spans="1:6" x14ac:dyDescent="0.3">
      <c r="A9" s="25" t="s">
        <v>21</v>
      </c>
      <c r="B9" s="25" t="s">
        <v>71</v>
      </c>
      <c r="C9" s="24" t="s">
        <v>288</v>
      </c>
      <c r="D9" s="25" t="s">
        <v>289</v>
      </c>
      <c r="E9" s="51">
        <v>0.32700000000000001</v>
      </c>
      <c r="F9" s="26">
        <f>E9*'Configuracion DS27'!$C$5</f>
        <v>13356.24633</v>
      </c>
    </row>
    <row r="10" spans="1:6" x14ac:dyDescent="0.3">
      <c r="A10" s="22" t="s">
        <v>21</v>
      </c>
      <c r="B10" s="22" t="s">
        <v>76</v>
      </c>
      <c r="C10" s="21" t="s">
        <v>290</v>
      </c>
      <c r="D10" s="22" t="s">
        <v>291</v>
      </c>
      <c r="E10" s="50">
        <v>9.2200000000000004E-2</v>
      </c>
      <c r="F10" s="23">
        <f>E10*'Configuracion DS27'!$C$5</f>
        <v>3765.8896380000001</v>
      </c>
    </row>
    <row r="11" spans="1:6" x14ac:dyDescent="0.3">
      <c r="A11" s="25" t="s">
        <v>21</v>
      </c>
      <c r="B11" s="25" t="s">
        <v>78</v>
      </c>
      <c r="C11" s="24" t="s">
        <v>292</v>
      </c>
      <c r="D11" s="25" t="s">
        <v>293</v>
      </c>
      <c r="E11" s="51">
        <v>0.87390000000000001</v>
      </c>
      <c r="F11" s="26">
        <f>E11*'Configuracion DS27'!$C$5</f>
        <v>35694.261981000003</v>
      </c>
    </row>
    <row r="12" spans="1:6" x14ac:dyDescent="0.3">
      <c r="A12" s="22" t="s">
        <v>22</v>
      </c>
      <c r="B12" s="22" t="s">
        <v>142</v>
      </c>
      <c r="C12" s="21" t="s">
        <v>294</v>
      </c>
      <c r="D12" s="22" t="s">
        <v>295</v>
      </c>
      <c r="E12" s="50">
        <v>0.65480000000000005</v>
      </c>
      <c r="F12" s="23">
        <f>E12*'Configuracion DS27'!$C$5</f>
        <v>26745.168492000004</v>
      </c>
    </row>
    <row r="13" spans="1:6" x14ac:dyDescent="0.3">
      <c r="A13" s="25" t="s">
        <v>22</v>
      </c>
      <c r="B13" s="25" t="s">
        <v>143</v>
      </c>
      <c r="C13" s="24" t="s">
        <v>296</v>
      </c>
      <c r="D13" s="25" t="s">
        <v>297</v>
      </c>
      <c r="E13" s="51">
        <v>0.42449999999999999</v>
      </c>
      <c r="F13" s="26">
        <f>E13*'Configuracion DS27'!$C$5</f>
        <v>17338.613355000001</v>
      </c>
    </row>
    <row r="14" spans="1:6" x14ac:dyDescent="0.3">
      <c r="A14" s="22" t="s">
        <v>22</v>
      </c>
      <c r="B14" s="22" t="s">
        <v>145</v>
      </c>
      <c r="C14" s="21" t="s">
        <v>298</v>
      </c>
      <c r="D14" s="22" t="s">
        <v>299</v>
      </c>
      <c r="E14" s="50">
        <v>0.72419999999999995</v>
      </c>
      <c r="F14" s="23">
        <f>E14*'Configuracion DS27'!$C$5</f>
        <v>29579.796918</v>
      </c>
    </row>
    <row r="15" spans="1:6" x14ac:dyDescent="0.3">
      <c r="A15" s="25" t="s">
        <v>22</v>
      </c>
      <c r="B15" s="25" t="s">
        <v>146</v>
      </c>
      <c r="C15" s="24" t="s">
        <v>300</v>
      </c>
      <c r="D15" s="25" t="s">
        <v>301</v>
      </c>
      <c r="E15" s="51">
        <v>0.88819999999999999</v>
      </c>
      <c r="F15" s="26">
        <f>E15*'Configuracion DS27'!$C$5</f>
        <v>36278.342477999999</v>
      </c>
    </row>
    <row r="16" spans="1:6" x14ac:dyDescent="0.3">
      <c r="A16" s="22" t="s">
        <v>22</v>
      </c>
      <c r="B16" s="22" t="s">
        <v>147</v>
      </c>
      <c r="C16" s="21" t="s">
        <v>302</v>
      </c>
      <c r="D16" s="22" t="s">
        <v>303</v>
      </c>
      <c r="E16" s="50">
        <v>0.15820000000000001</v>
      </c>
      <c r="F16" s="23">
        <f>E16*'Configuracion DS27'!$C$5</f>
        <v>6461.6457780000001</v>
      </c>
    </row>
    <row r="17" spans="1:6" x14ac:dyDescent="0.3">
      <c r="A17" s="25" t="s">
        <v>22</v>
      </c>
      <c r="B17" s="25" t="s">
        <v>149</v>
      </c>
      <c r="C17" s="24" t="s">
        <v>304</v>
      </c>
      <c r="D17" s="25" t="s">
        <v>305</v>
      </c>
      <c r="E17" s="51">
        <v>1.7029000000000001</v>
      </c>
      <c r="F17" s="26">
        <f>E17*'Configuracion DS27'!$C$5</f>
        <v>69554.592891000008</v>
      </c>
    </row>
    <row r="18" spans="1:6" x14ac:dyDescent="0.3">
      <c r="A18" s="22" t="s">
        <v>22</v>
      </c>
      <c r="B18" s="22" t="s">
        <v>151</v>
      </c>
      <c r="C18" s="21" t="s">
        <v>306</v>
      </c>
      <c r="D18" s="22" t="s">
        <v>307</v>
      </c>
      <c r="E18" s="50">
        <v>4.1538000000000004</v>
      </c>
      <c r="F18" s="23">
        <f>E18*'Configuracion DS27'!$C$5</f>
        <v>169661.08870200001</v>
      </c>
    </row>
    <row r="19" spans="1:6" x14ac:dyDescent="0.3">
      <c r="A19" s="25" t="s">
        <v>22</v>
      </c>
      <c r="B19" s="25" t="s">
        <v>152</v>
      </c>
      <c r="C19" s="24" t="s">
        <v>308</v>
      </c>
      <c r="D19" s="25" t="s">
        <v>309</v>
      </c>
      <c r="E19" s="51">
        <v>0.24</v>
      </c>
      <c r="F19" s="26">
        <f>E19*'Configuracion DS27'!$C$5</f>
        <v>9802.7495999999992</v>
      </c>
    </row>
    <row r="20" spans="1:6" x14ac:dyDescent="0.3">
      <c r="A20" s="22" t="s">
        <v>23</v>
      </c>
      <c r="B20" s="22" t="s">
        <v>198</v>
      </c>
      <c r="C20" s="21" t="s">
        <v>310</v>
      </c>
      <c r="D20" s="22" t="s">
        <v>311</v>
      </c>
      <c r="E20" s="50">
        <v>0.29360000000000003</v>
      </c>
      <c r="F20" s="23">
        <f>E20*'Configuracion DS27'!$C$5</f>
        <v>11992.030344000001</v>
      </c>
    </row>
    <row r="21" spans="1:6" x14ac:dyDescent="0.3">
      <c r="A21" s="25" t="s">
        <v>23</v>
      </c>
      <c r="B21" s="25" t="s">
        <v>199</v>
      </c>
      <c r="C21" s="24" t="s">
        <v>312</v>
      </c>
      <c r="D21" s="25" t="s">
        <v>313</v>
      </c>
      <c r="E21" s="51">
        <v>0.42459999999999998</v>
      </c>
      <c r="F21" s="26">
        <f>E21*'Configuracion DS27'!$C$5</f>
        <v>17342.697833999999</v>
      </c>
    </row>
    <row r="22" spans="1:6" x14ac:dyDescent="0.3">
      <c r="A22" s="22" t="s">
        <v>23</v>
      </c>
      <c r="B22" s="22" t="s">
        <v>200</v>
      </c>
      <c r="C22" s="21" t="s">
        <v>314</v>
      </c>
      <c r="D22" s="22" t="s">
        <v>315</v>
      </c>
      <c r="E22" s="50">
        <v>3.3098000000000001</v>
      </c>
      <c r="F22" s="23">
        <f>E22*'Configuracion DS27'!$C$5</f>
        <v>135188.08594200001</v>
      </c>
    </row>
    <row r="23" spans="1:6" x14ac:dyDescent="0.3">
      <c r="A23" s="25" t="s">
        <v>23</v>
      </c>
      <c r="B23" s="25" t="s">
        <v>201</v>
      </c>
      <c r="C23" s="24" t="s">
        <v>316</v>
      </c>
      <c r="D23" s="25" t="s">
        <v>317</v>
      </c>
      <c r="E23" s="51">
        <v>1.8409</v>
      </c>
      <c r="F23" s="26">
        <f>E23*'Configuracion DS27'!$C$5</f>
        <v>75191.173911000005</v>
      </c>
    </row>
    <row r="24" spans="1:6" x14ac:dyDescent="0.3">
      <c r="A24" s="22" t="s">
        <v>23</v>
      </c>
      <c r="B24" s="22" t="s">
        <v>202</v>
      </c>
      <c r="C24" s="21" t="s">
        <v>318</v>
      </c>
      <c r="D24" s="22" t="s">
        <v>319</v>
      </c>
      <c r="E24" s="50">
        <v>3.0564</v>
      </c>
      <c r="F24" s="23">
        <f>E24*'Configuracion DS27'!$C$5</f>
        <v>124838.016156</v>
      </c>
    </row>
    <row r="25" spans="1:6" x14ac:dyDescent="0.3">
      <c r="A25" s="25" t="s">
        <v>23</v>
      </c>
      <c r="B25" s="25" t="s">
        <v>203</v>
      </c>
      <c r="C25" s="24" t="s">
        <v>320</v>
      </c>
      <c r="D25" s="25" t="s">
        <v>321</v>
      </c>
      <c r="E25" s="51">
        <v>1.3443000000000001</v>
      </c>
      <c r="F25" s="26">
        <f>E25*'Configuracion DS27'!$C$5</f>
        <v>54907.651197000007</v>
      </c>
    </row>
    <row r="26" spans="1:6" x14ac:dyDescent="0.3">
      <c r="A26" s="22" t="s">
        <v>23</v>
      </c>
      <c r="B26" s="22" t="s">
        <v>204</v>
      </c>
      <c r="C26" s="21" t="s">
        <v>322</v>
      </c>
      <c r="D26" s="22" t="s">
        <v>323</v>
      </c>
      <c r="E26" s="50">
        <v>4.6809000000000003</v>
      </c>
      <c r="F26" s="23">
        <f>E26*'Configuracion DS27'!$C$5</f>
        <v>191190.37751100003</v>
      </c>
    </row>
    <row r="27" spans="1:6" x14ac:dyDescent="0.3">
      <c r="A27" s="25" t="s">
        <v>23</v>
      </c>
      <c r="B27" s="25" t="s">
        <v>205</v>
      </c>
      <c r="C27" s="24" t="s">
        <v>324</v>
      </c>
      <c r="D27" s="25" t="s">
        <v>325</v>
      </c>
      <c r="E27" s="51">
        <v>5.8052000000000001</v>
      </c>
      <c r="F27" s="26">
        <f>E27*'Configuracion DS27'!$C$5</f>
        <v>237112.17490800002</v>
      </c>
    </row>
    <row r="28" spans="1:6" x14ac:dyDescent="0.3">
      <c r="A28" s="22" t="s">
        <v>24</v>
      </c>
      <c r="B28" s="22" t="s">
        <v>238</v>
      </c>
      <c r="C28" s="21" t="s">
        <v>326</v>
      </c>
      <c r="D28" s="22" t="s">
        <v>327</v>
      </c>
      <c r="E28" s="50">
        <v>1.1544000000000001</v>
      </c>
      <c r="F28" s="23">
        <f>E28*'Configuracion DS27'!$C$5</f>
        <v>47151.225576000004</v>
      </c>
    </row>
    <row r="29" spans="1:6" x14ac:dyDescent="0.3">
      <c r="A29" s="25" t="s">
        <v>24</v>
      </c>
      <c r="B29" s="25" t="s">
        <v>240</v>
      </c>
      <c r="C29" s="24" t="s">
        <v>328</v>
      </c>
      <c r="D29" s="25" t="s">
        <v>329</v>
      </c>
      <c r="E29" s="51">
        <v>1.3295999999999999</v>
      </c>
      <c r="F29" s="26">
        <f>E29*'Configuracion DS27'!$C$5</f>
        <v>54307.232784</v>
      </c>
    </row>
    <row r="30" spans="1:6" x14ac:dyDescent="0.3">
      <c r="A30" s="22" t="s">
        <v>24</v>
      </c>
      <c r="B30" s="22" t="s">
        <v>243</v>
      </c>
      <c r="C30" s="21" t="s">
        <v>330</v>
      </c>
      <c r="D30" s="22" t="s">
        <v>331</v>
      </c>
      <c r="E30" s="50">
        <v>1.1855</v>
      </c>
      <c r="F30" s="23">
        <f>E30*'Configuracion DS27'!$C$5</f>
        <v>48421.498545000002</v>
      </c>
    </row>
    <row r="32" spans="1:6" ht="24" customHeight="1" x14ac:dyDescent="0.3">
      <c r="A32" s="5" t="s">
        <v>332</v>
      </c>
      <c r="B32" s="5"/>
      <c r="C32" s="5"/>
      <c r="D32" s="5"/>
      <c r="E32" s="5"/>
      <c r="F32" s="5"/>
    </row>
  </sheetData>
  <mergeCells count="4">
    <mergeCell ref="A1:F1"/>
    <mergeCell ref="A2:F2"/>
    <mergeCell ref="A3:F3"/>
    <mergeCell ref="A32:F32"/>
  </mergeCells>
  <pageMargins left="0.75" right="0.75" top="1" bottom="1" header="0.511811023622047" footer="0.511811023622047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32"/>
  <sheetViews>
    <sheetView showGridLines="0" tabSelected="1" zoomScaleNormal="100" workbookViewId="0">
      <selection sqref="A1:F1"/>
    </sheetView>
  </sheetViews>
  <sheetFormatPr baseColWidth="10" defaultColWidth="8.6640625" defaultRowHeight="14.4" x14ac:dyDescent="0.3"/>
  <cols>
    <col min="1" max="1" width="22" customWidth="1"/>
    <col min="2" max="2" width="40" customWidth="1"/>
    <col min="3" max="3" width="22" customWidth="1"/>
    <col min="4" max="4" width="44" customWidth="1"/>
    <col min="5" max="5" width="14" customWidth="1"/>
    <col min="6" max="6" width="16" customWidth="1"/>
  </cols>
  <sheetData>
    <row r="1" spans="1:6" ht="21.75" customHeight="1" x14ac:dyDescent="0.3">
      <c r="A1" s="4" t="s">
        <v>38</v>
      </c>
      <c r="B1" s="4"/>
      <c r="C1" s="4"/>
      <c r="D1" s="4"/>
      <c r="E1" s="4"/>
      <c r="F1" s="4"/>
    </row>
    <row r="2" spans="1:6" ht="21.75" customHeight="1" x14ac:dyDescent="0.3">
      <c r="A2" s="3" t="s">
        <v>333</v>
      </c>
      <c r="B2" s="3"/>
      <c r="C2" s="3"/>
      <c r="D2" s="3"/>
      <c r="E2" s="3"/>
      <c r="F2" s="3"/>
    </row>
    <row r="3" spans="1:6" ht="24" customHeight="1" x14ac:dyDescent="0.3">
      <c r="A3" s="5" t="s">
        <v>275</v>
      </c>
      <c r="B3" s="5"/>
      <c r="C3" s="5"/>
      <c r="D3" s="5"/>
      <c r="E3" s="5"/>
      <c r="F3" s="5"/>
    </row>
    <row r="5" spans="1:6" ht="25.5" customHeight="1" x14ac:dyDescent="0.3">
      <c r="A5" s="20" t="s">
        <v>276</v>
      </c>
      <c r="B5" s="20" t="s">
        <v>277</v>
      </c>
      <c r="C5" s="20" t="s">
        <v>278</v>
      </c>
      <c r="D5" s="20" t="s">
        <v>279</v>
      </c>
      <c r="E5" s="20" t="s">
        <v>280</v>
      </c>
      <c r="F5" s="20" t="s">
        <v>281</v>
      </c>
    </row>
    <row r="6" spans="1:6" x14ac:dyDescent="0.3">
      <c r="A6" s="22" t="s">
        <v>21</v>
      </c>
      <c r="B6" s="22" t="s">
        <v>65</v>
      </c>
      <c r="C6" s="21" t="s">
        <v>282</v>
      </c>
      <c r="D6" s="22" t="s">
        <v>283</v>
      </c>
      <c r="E6" s="50">
        <v>0.4118</v>
      </c>
      <c r="F6" s="23">
        <f>E6*'Configuracion DS27'!$C$5</f>
        <v>16819.884522</v>
      </c>
    </row>
    <row r="7" spans="1:6" x14ac:dyDescent="0.3">
      <c r="A7" s="25" t="s">
        <v>21</v>
      </c>
      <c r="B7" s="25" t="s">
        <v>67</v>
      </c>
      <c r="C7" s="24" t="s">
        <v>284</v>
      </c>
      <c r="D7" s="25" t="s">
        <v>285</v>
      </c>
      <c r="E7" s="51">
        <v>0.46429999999999999</v>
      </c>
      <c r="F7" s="26">
        <f>E7*'Configuracion DS27'!$C$5</f>
        <v>18964.235997</v>
      </c>
    </row>
    <row r="8" spans="1:6" x14ac:dyDescent="0.3">
      <c r="A8" s="22" t="s">
        <v>21</v>
      </c>
      <c r="B8" s="22" t="s">
        <v>68</v>
      </c>
      <c r="C8" s="21" t="s">
        <v>286</v>
      </c>
      <c r="D8" s="22" t="s">
        <v>287</v>
      </c>
      <c r="E8" s="50">
        <v>2.3814000000000002</v>
      </c>
      <c r="F8" s="23">
        <f>E8*'Configuracion DS27'!$C$5</f>
        <v>97267.782906000008</v>
      </c>
    </row>
    <row r="9" spans="1:6" x14ac:dyDescent="0.3">
      <c r="A9" s="25" t="s">
        <v>21</v>
      </c>
      <c r="B9" s="25" t="s">
        <v>71</v>
      </c>
      <c r="C9" s="24" t="s">
        <v>288</v>
      </c>
      <c r="D9" s="25" t="s">
        <v>289</v>
      </c>
      <c r="E9" s="51">
        <v>0.35549999999999998</v>
      </c>
      <c r="F9" s="26">
        <f>E9*'Configuracion DS27'!$C$5</f>
        <v>14520.322844999999</v>
      </c>
    </row>
    <row r="10" spans="1:6" x14ac:dyDescent="0.3">
      <c r="A10" s="22" t="s">
        <v>21</v>
      </c>
      <c r="B10" s="22" t="s">
        <v>76</v>
      </c>
      <c r="C10" s="21" t="s">
        <v>290</v>
      </c>
      <c r="D10" s="22" t="s">
        <v>291</v>
      </c>
      <c r="E10" s="50">
        <v>6.2199999999999998E-2</v>
      </c>
      <c r="F10" s="23">
        <f>E10*'Configuracion DS27'!$C$5</f>
        <v>2540.5459380000002</v>
      </c>
    </row>
    <row r="11" spans="1:6" x14ac:dyDescent="0.3">
      <c r="A11" s="25" t="s">
        <v>21</v>
      </c>
      <c r="B11" s="25" t="s">
        <v>78</v>
      </c>
      <c r="C11" s="24" t="s">
        <v>292</v>
      </c>
      <c r="D11" s="25" t="s">
        <v>293</v>
      </c>
      <c r="E11" s="51">
        <v>0.21529999999999999</v>
      </c>
      <c r="F11" s="26">
        <f>E11*'Configuracion DS27'!$C$5</f>
        <v>8793.8832870000006</v>
      </c>
    </row>
    <row r="12" spans="1:6" x14ac:dyDescent="0.3">
      <c r="A12" s="22" t="s">
        <v>22</v>
      </c>
      <c r="B12" s="22" t="s">
        <v>142</v>
      </c>
      <c r="C12" s="21" t="s">
        <v>294</v>
      </c>
      <c r="D12" s="22" t="s">
        <v>295</v>
      </c>
      <c r="E12" s="50">
        <v>0.47089999999999999</v>
      </c>
      <c r="F12" s="23">
        <f>E12*'Configuracion DS27'!$C$5</f>
        <v>19233.811611000001</v>
      </c>
    </row>
    <row r="13" spans="1:6" x14ac:dyDescent="0.3">
      <c r="A13" s="25" t="s">
        <v>22</v>
      </c>
      <c r="B13" s="25" t="s">
        <v>143</v>
      </c>
      <c r="C13" s="24" t="s">
        <v>296</v>
      </c>
      <c r="D13" s="25" t="s">
        <v>297</v>
      </c>
      <c r="E13" s="51">
        <v>0.24970000000000001</v>
      </c>
      <c r="F13" s="26">
        <f>E13*'Configuracion DS27'!$C$5</f>
        <v>10198.944063000001</v>
      </c>
    </row>
    <row r="14" spans="1:6" x14ac:dyDescent="0.3">
      <c r="A14" s="22" t="s">
        <v>22</v>
      </c>
      <c r="B14" s="22" t="s">
        <v>145</v>
      </c>
      <c r="C14" s="21" t="s">
        <v>298</v>
      </c>
      <c r="D14" s="22" t="s">
        <v>299</v>
      </c>
      <c r="E14" s="50">
        <v>0.51539999999999997</v>
      </c>
      <c r="F14" s="23">
        <f>E14*'Configuracion DS27'!$C$5</f>
        <v>21051.404766</v>
      </c>
    </row>
    <row r="15" spans="1:6" x14ac:dyDescent="0.3">
      <c r="A15" s="25" t="s">
        <v>22</v>
      </c>
      <c r="B15" s="25" t="s">
        <v>146</v>
      </c>
      <c r="C15" s="24" t="s">
        <v>300</v>
      </c>
      <c r="D15" s="25" t="s">
        <v>301</v>
      </c>
      <c r="E15" s="51">
        <v>0.49619999999999997</v>
      </c>
      <c r="F15" s="26">
        <f>E15*'Configuracion DS27'!$C$5</f>
        <v>20267.184797999998</v>
      </c>
    </row>
    <row r="16" spans="1:6" x14ac:dyDescent="0.3">
      <c r="A16" s="22" t="s">
        <v>22</v>
      </c>
      <c r="B16" s="22" t="s">
        <v>147</v>
      </c>
      <c r="C16" s="21" t="s">
        <v>302</v>
      </c>
      <c r="D16" s="22" t="s">
        <v>303</v>
      </c>
      <c r="E16" s="50">
        <v>0.1079</v>
      </c>
      <c r="F16" s="23">
        <f>E16*'Configuracion DS27'!$C$5</f>
        <v>4407.1528410000001</v>
      </c>
    </row>
    <row r="17" spans="1:6" x14ac:dyDescent="0.3">
      <c r="A17" s="25" t="s">
        <v>22</v>
      </c>
      <c r="B17" s="25" t="s">
        <v>149</v>
      </c>
      <c r="C17" s="24" t="s">
        <v>304</v>
      </c>
      <c r="D17" s="25" t="s">
        <v>305</v>
      </c>
      <c r="E17" s="51">
        <v>1.3519000000000001</v>
      </c>
      <c r="F17" s="26">
        <f>E17*'Configuracion DS27'!$C$5</f>
        <v>55218.071601000003</v>
      </c>
    </row>
    <row r="18" spans="1:6" x14ac:dyDescent="0.3">
      <c r="A18" s="22" t="s">
        <v>22</v>
      </c>
      <c r="B18" s="22" t="s">
        <v>151</v>
      </c>
      <c r="C18" s="21" t="s">
        <v>306</v>
      </c>
      <c r="D18" s="22" t="s">
        <v>307</v>
      </c>
      <c r="E18" s="50">
        <v>4.5789</v>
      </c>
      <c r="F18" s="23">
        <f>E18*'Configuracion DS27'!$C$5</f>
        <v>187024.208931</v>
      </c>
    </row>
    <row r="19" spans="1:6" x14ac:dyDescent="0.3">
      <c r="A19" s="25" t="s">
        <v>22</v>
      </c>
      <c r="B19" s="25" t="s">
        <v>152</v>
      </c>
      <c r="C19" s="24" t="s">
        <v>308</v>
      </c>
      <c r="D19" s="25" t="s">
        <v>309</v>
      </c>
      <c r="E19" s="51">
        <v>0.23899999999999999</v>
      </c>
      <c r="F19" s="26">
        <f>E19*'Configuracion DS27'!$C$5</f>
        <v>9761.90481</v>
      </c>
    </row>
    <row r="20" spans="1:6" x14ac:dyDescent="0.3">
      <c r="A20" s="22" t="s">
        <v>23</v>
      </c>
      <c r="B20" s="22" t="s">
        <v>198</v>
      </c>
      <c r="C20" s="21" t="s">
        <v>310</v>
      </c>
      <c r="D20" s="22" t="s">
        <v>311</v>
      </c>
      <c r="E20" s="50">
        <v>0.219</v>
      </c>
      <c r="F20" s="23">
        <f>E20*'Configuracion DS27'!$C$5</f>
        <v>8945.0090099999998</v>
      </c>
    </row>
    <row r="21" spans="1:6" x14ac:dyDescent="0.3">
      <c r="A21" s="25" t="s">
        <v>23</v>
      </c>
      <c r="B21" s="25" t="s">
        <v>199</v>
      </c>
      <c r="C21" s="24" t="s">
        <v>312</v>
      </c>
      <c r="D21" s="25" t="s">
        <v>313</v>
      </c>
      <c r="E21" s="51">
        <v>0.25340000000000001</v>
      </c>
      <c r="F21" s="26">
        <f>E21*'Configuracion DS27'!$C$5</f>
        <v>10350.069786</v>
      </c>
    </row>
    <row r="22" spans="1:6" x14ac:dyDescent="0.3">
      <c r="A22" s="22" t="s">
        <v>23</v>
      </c>
      <c r="B22" s="22" t="s">
        <v>200</v>
      </c>
      <c r="C22" s="21" t="s">
        <v>314</v>
      </c>
      <c r="D22" s="22" t="s">
        <v>315</v>
      </c>
      <c r="E22" s="50">
        <v>2.7660999999999998</v>
      </c>
      <c r="F22" s="23">
        <f>E22*'Configuracion DS27'!$C$5</f>
        <v>112980.773619</v>
      </c>
    </row>
    <row r="23" spans="1:6" x14ac:dyDescent="0.3">
      <c r="A23" s="25" t="s">
        <v>23</v>
      </c>
      <c r="B23" s="25" t="s">
        <v>201</v>
      </c>
      <c r="C23" s="24" t="s">
        <v>316</v>
      </c>
      <c r="D23" s="25" t="s">
        <v>317</v>
      </c>
      <c r="E23" s="51">
        <v>2.0402</v>
      </c>
      <c r="F23" s="26">
        <f>E23*'Configuracion DS27'!$C$5</f>
        <v>83331.540558000008</v>
      </c>
    </row>
    <row r="24" spans="1:6" x14ac:dyDescent="0.3">
      <c r="A24" s="22" t="s">
        <v>23</v>
      </c>
      <c r="B24" s="22" t="s">
        <v>202</v>
      </c>
      <c r="C24" s="21" t="s">
        <v>318</v>
      </c>
      <c r="D24" s="22" t="s">
        <v>319</v>
      </c>
      <c r="E24" s="50">
        <v>2.3664000000000001</v>
      </c>
      <c r="F24" s="23">
        <f>E24*'Configuracion DS27'!$C$5</f>
        <v>96655.111056000009</v>
      </c>
    </row>
    <row r="25" spans="1:6" x14ac:dyDescent="0.3">
      <c r="A25" s="25" t="s">
        <v>23</v>
      </c>
      <c r="B25" s="25" t="s">
        <v>203</v>
      </c>
      <c r="C25" s="24" t="s">
        <v>320</v>
      </c>
      <c r="D25" s="25" t="s">
        <v>321</v>
      </c>
      <c r="E25" s="51">
        <v>1.1456</v>
      </c>
      <c r="F25" s="26">
        <f>E25*'Configuracion DS27'!$C$5</f>
        <v>46791.791423999995</v>
      </c>
    </row>
    <row r="26" spans="1:6" x14ac:dyDescent="0.3">
      <c r="A26" s="22" t="s">
        <v>23</v>
      </c>
      <c r="B26" s="22" t="s">
        <v>204</v>
      </c>
      <c r="C26" s="21" t="s">
        <v>322</v>
      </c>
      <c r="D26" s="22" t="s">
        <v>323</v>
      </c>
      <c r="E26" s="50">
        <v>5.1388999999999996</v>
      </c>
      <c r="F26" s="23">
        <f>E26*'Configuracion DS27'!$C$5</f>
        <v>209897.29133099999</v>
      </c>
    </row>
    <row r="27" spans="1:6" x14ac:dyDescent="0.3">
      <c r="A27" s="25" t="s">
        <v>23</v>
      </c>
      <c r="B27" s="25" t="s">
        <v>205</v>
      </c>
      <c r="C27" s="24" t="s">
        <v>324</v>
      </c>
      <c r="D27" s="25" t="s">
        <v>325</v>
      </c>
      <c r="E27" s="51">
        <v>6.4542999999999999</v>
      </c>
      <c r="F27" s="26">
        <f>E27*'Configuracion DS27'!$C$5</f>
        <v>263624.52809700003</v>
      </c>
    </row>
    <row r="28" spans="1:6" x14ac:dyDescent="0.3">
      <c r="A28" s="22" t="s">
        <v>24</v>
      </c>
      <c r="B28" s="22" t="s">
        <v>238</v>
      </c>
      <c r="C28" s="21" t="s">
        <v>326</v>
      </c>
      <c r="D28" s="22" t="s">
        <v>327</v>
      </c>
      <c r="E28" s="50">
        <v>0.85250000000000004</v>
      </c>
      <c r="F28" s="23">
        <f>E28*'Configuracion DS27'!$C$5</f>
        <v>34820.183475000005</v>
      </c>
    </row>
    <row r="29" spans="1:6" x14ac:dyDescent="0.3">
      <c r="A29" s="25" t="s">
        <v>24</v>
      </c>
      <c r="B29" s="25" t="s">
        <v>240</v>
      </c>
      <c r="C29" s="24" t="s">
        <v>328</v>
      </c>
      <c r="D29" s="25" t="s">
        <v>329</v>
      </c>
      <c r="E29" s="51">
        <v>0.99529999999999996</v>
      </c>
      <c r="F29" s="26">
        <f>E29*'Configuracion DS27'!$C$5</f>
        <v>40652.819487000001</v>
      </c>
    </row>
    <row r="30" spans="1:6" x14ac:dyDescent="0.3">
      <c r="A30" s="22" t="s">
        <v>24</v>
      </c>
      <c r="B30" s="22" t="s">
        <v>243</v>
      </c>
      <c r="C30" s="21" t="s">
        <v>330</v>
      </c>
      <c r="D30" s="22" t="s">
        <v>331</v>
      </c>
      <c r="E30" s="50">
        <v>0.89810000000000001</v>
      </c>
      <c r="F30" s="23">
        <f>E30*'Configuracion DS27'!$C$5</f>
        <v>36682.705899</v>
      </c>
    </row>
    <row r="32" spans="1:6" ht="24" customHeight="1" x14ac:dyDescent="0.3">
      <c r="A32" s="5" t="s">
        <v>332</v>
      </c>
      <c r="B32" s="5"/>
      <c r="C32" s="5"/>
      <c r="D32" s="5"/>
      <c r="E32" s="5"/>
      <c r="F32" s="5"/>
    </row>
  </sheetData>
  <mergeCells count="4">
    <mergeCell ref="A1:F1"/>
    <mergeCell ref="A2:F2"/>
    <mergeCell ref="A3:F3"/>
    <mergeCell ref="A32:F32"/>
  </mergeCells>
  <pageMargins left="0.75" right="0.75" top="1" bottom="1" header="0.511811023622047" footer="0.511811023622047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32"/>
  <sheetViews>
    <sheetView showGridLines="0" zoomScaleNormal="100" workbookViewId="0">
      <selection sqref="A1:F1"/>
    </sheetView>
  </sheetViews>
  <sheetFormatPr baseColWidth="10" defaultColWidth="8.6640625" defaultRowHeight="14.4" x14ac:dyDescent="0.3"/>
  <cols>
    <col min="1" max="1" width="22" customWidth="1"/>
    <col min="2" max="2" width="40" customWidth="1"/>
    <col min="3" max="3" width="22" customWidth="1"/>
    <col min="4" max="4" width="44" customWidth="1"/>
    <col min="5" max="5" width="14" customWidth="1"/>
    <col min="6" max="6" width="16" customWidth="1"/>
  </cols>
  <sheetData>
    <row r="1" spans="1:6" ht="21.75" customHeight="1" x14ac:dyDescent="0.3">
      <c r="A1" s="4" t="s">
        <v>38</v>
      </c>
      <c r="B1" s="4"/>
      <c r="C1" s="4"/>
      <c r="D1" s="4"/>
      <c r="E1" s="4"/>
      <c r="F1" s="4"/>
    </row>
    <row r="2" spans="1:6" ht="21.75" customHeight="1" x14ac:dyDescent="0.3">
      <c r="A2" s="3" t="s">
        <v>334</v>
      </c>
      <c r="B2" s="3"/>
      <c r="C2" s="3"/>
      <c r="D2" s="3"/>
      <c r="E2" s="3"/>
      <c r="F2" s="3"/>
    </row>
    <row r="3" spans="1:6" ht="24" customHeight="1" x14ac:dyDescent="0.3">
      <c r="A3" s="5" t="s">
        <v>275</v>
      </c>
      <c r="B3" s="5"/>
      <c r="C3" s="5"/>
      <c r="D3" s="5"/>
      <c r="E3" s="5"/>
      <c r="F3" s="5"/>
    </row>
    <row r="5" spans="1:6" ht="25.5" customHeight="1" x14ac:dyDescent="0.3">
      <c r="A5" s="20" t="s">
        <v>276</v>
      </c>
      <c r="B5" s="20" t="s">
        <v>277</v>
      </c>
      <c r="C5" s="20" t="s">
        <v>278</v>
      </c>
      <c r="D5" s="20" t="s">
        <v>279</v>
      </c>
      <c r="E5" s="20" t="s">
        <v>280</v>
      </c>
      <c r="F5" s="20" t="s">
        <v>281</v>
      </c>
    </row>
    <row r="6" spans="1:6" x14ac:dyDescent="0.3">
      <c r="A6" s="22" t="s">
        <v>21</v>
      </c>
      <c r="B6" s="22" t="s">
        <v>65</v>
      </c>
      <c r="C6" s="21" t="s">
        <v>282</v>
      </c>
      <c r="D6" s="22" t="s">
        <v>283</v>
      </c>
      <c r="E6" s="50">
        <v>0.45839999999999997</v>
      </c>
      <c r="F6" s="23">
        <f>E6*'Configuracion DS27'!$C$5</f>
        <v>18723.251735999998</v>
      </c>
    </row>
    <row r="7" spans="1:6" x14ac:dyDescent="0.3">
      <c r="A7" s="25" t="s">
        <v>21</v>
      </c>
      <c r="B7" s="25" t="s">
        <v>67</v>
      </c>
      <c r="C7" s="24" t="s">
        <v>284</v>
      </c>
      <c r="D7" s="25" t="s">
        <v>285</v>
      </c>
      <c r="E7" s="51">
        <v>0.48680000000000001</v>
      </c>
      <c r="F7" s="26">
        <f>E7*'Configuracion DS27'!$C$5</f>
        <v>19883.243772000002</v>
      </c>
    </row>
    <row r="8" spans="1:6" x14ac:dyDescent="0.3">
      <c r="A8" s="22" t="s">
        <v>21</v>
      </c>
      <c r="B8" s="22" t="s">
        <v>68</v>
      </c>
      <c r="C8" s="21" t="s">
        <v>286</v>
      </c>
      <c r="D8" s="22" t="s">
        <v>287</v>
      </c>
      <c r="E8" s="50">
        <v>3.6152000000000002</v>
      </c>
      <c r="F8" s="23">
        <f>E8*'Configuracion DS27'!$C$5</f>
        <v>147662.08480800001</v>
      </c>
    </row>
    <row r="9" spans="1:6" x14ac:dyDescent="0.3">
      <c r="A9" s="25" t="s">
        <v>21</v>
      </c>
      <c r="B9" s="25" t="s">
        <v>71</v>
      </c>
      <c r="C9" s="24" t="s">
        <v>288</v>
      </c>
      <c r="D9" s="25" t="s">
        <v>289</v>
      </c>
      <c r="E9" s="51">
        <v>0.52139999999999997</v>
      </c>
      <c r="F9" s="26">
        <f>E9*'Configuracion DS27'!$C$5</f>
        <v>21296.473505999998</v>
      </c>
    </row>
    <row r="10" spans="1:6" x14ac:dyDescent="0.3">
      <c r="A10" s="22" t="s">
        <v>21</v>
      </c>
      <c r="B10" s="22" t="s">
        <v>76</v>
      </c>
      <c r="C10" s="21" t="s">
        <v>290</v>
      </c>
      <c r="D10" s="22" t="s">
        <v>291</v>
      </c>
      <c r="E10" s="50">
        <v>5.6300000000000003E-2</v>
      </c>
      <c r="F10" s="23">
        <f>E10*'Configuracion DS27'!$C$5</f>
        <v>2299.5616770000001</v>
      </c>
    </row>
    <row r="11" spans="1:6" x14ac:dyDescent="0.3">
      <c r="A11" s="25" t="s">
        <v>21</v>
      </c>
      <c r="B11" s="25" t="s">
        <v>78</v>
      </c>
      <c r="C11" s="24" t="s">
        <v>292</v>
      </c>
      <c r="D11" s="25" t="s">
        <v>293</v>
      </c>
      <c r="E11" s="51">
        <v>0.50970000000000004</v>
      </c>
      <c r="F11" s="26">
        <f>E11*'Configuracion DS27'!$C$5</f>
        <v>20818.589463000004</v>
      </c>
    </row>
    <row r="12" spans="1:6" x14ac:dyDescent="0.3">
      <c r="A12" s="22" t="s">
        <v>22</v>
      </c>
      <c r="B12" s="22" t="s">
        <v>142</v>
      </c>
      <c r="C12" s="21" t="s">
        <v>294</v>
      </c>
      <c r="D12" s="22" t="s">
        <v>295</v>
      </c>
      <c r="E12" s="50">
        <v>0.4325</v>
      </c>
      <c r="F12" s="23">
        <f>E12*'Configuracion DS27'!$C$5</f>
        <v>17665.371674999999</v>
      </c>
    </row>
    <row r="13" spans="1:6" x14ac:dyDescent="0.3">
      <c r="A13" s="25" t="s">
        <v>22</v>
      </c>
      <c r="B13" s="25" t="s">
        <v>143</v>
      </c>
      <c r="C13" s="24" t="s">
        <v>296</v>
      </c>
      <c r="D13" s="25" t="s">
        <v>297</v>
      </c>
      <c r="E13" s="51">
        <v>0.29799999999999999</v>
      </c>
      <c r="F13" s="26">
        <f>E13*'Configuracion DS27'!$C$5</f>
        <v>12171.74742</v>
      </c>
    </row>
    <row r="14" spans="1:6" x14ac:dyDescent="0.3">
      <c r="A14" s="22" t="s">
        <v>22</v>
      </c>
      <c r="B14" s="22" t="s">
        <v>145</v>
      </c>
      <c r="C14" s="21" t="s">
        <v>298</v>
      </c>
      <c r="D14" s="22" t="s">
        <v>299</v>
      </c>
      <c r="E14" s="50">
        <v>0.3574</v>
      </c>
      <c r="F14" s="23">
        <f>E14*'Configuracion DS27'!$C$5</f>
        <v>14597.927946</v>
      </c>
    </row>
    <row r="15" spans="1:6" x14ac:dyDescent="0.3">
      <c r="A15" s="25" t="s">
        <v>22</v>
      </c>
      <c r="B15" s="25" t="s">
        <v>146</v>
      </c>
      <c r="C15" s="24" t="s">
        <v>300</v>
      </c>
      <c r="D15" s="25" t="s">
        <v>301</v>
      </c>
      <c r="E15" s="51">
        <v>0.46179999999999999</v>
      </c>
      <c r="F15" s="26">
        <f>E15*'Configuracion DS27'!$C$5</f>
        <v>18862.124022</v>
      </c>
    </row>
    <row r="16" spans="1:6" x14ac:dyDescent="0.3">
      <c r="A16" s="22" t="s">
        <v>22</v>
      </c>
      <c r="B16" s="22" t="s">
        <v>147</v>
      </c>
      <c r="C16" s="21" t="s">
        <v>302</v>
      </c>
      <c r="D16" s="22" t="s">
        <v>303</v>
      </c>
      <c r="E16" s="50">
        <v>0.10970000000000001</v>
      </c>
      <c r="F16" s="23">
        <f>E16*'Configuracion DS27'!$C$5</f>
        <v>4480.6734630000001</v>
      </c>
    </row>
    <row r="17" spans="1:6" x14ac:dyDescent="0.3">
      <c r="A17" s="25" t="s">
        <v>22</v>
      </c>
      <c r="B17" s="25" t="s">
        <v>149</v>
      </c>
      <c r="C17" s="24" t="s">
        <v>304</v>
      </c>
      <c r="D17" s="25" t="s">
        <v>305</v>
      </c>
      <c r="E17" s="51">
        <v>1.4603999999999999</v>
      </c>
      <c r="F17" s="26">
        <f>E17*'Configuracion DS27'!$C$5</f>
        <v>59649.731315999998</v>
      </c>
    </row>
    <row r="18" spans="1:6" x14ac:dyDescent="0.3">
      <c r="A18" s="22" t="s">
        <v>22</v>
      </c>
      <c r="B18" s="22" t="s">
        <v>151</v>
      </c>
      <c r="C18" s="21" t="s">
        <v>306</v>
      </c>
      <c r="D18" s="22" t="s">
        <v>307</v>
      </c>
      <c r="E18" s="50">
        <v>3.5876000000000001</v>
      </c>
      <c r="F18" s="23">
        <f>E18*'Configuracion DS27'!$C$5</f>
        <v>146534.76860400001</v>
      </c>
    </row>
    <row r="19" spans="1:6" x14ac:dyDescent="0.3">
      <c r="A19" s="25" t="s">
        <v>22</v>
      </c>
      <c r="B19" s="25" t="s">
        <v>152</v>
      </c>
      <c r="C19" s="24" t="s">
        <v>308</v>
      </c>
      <c r="D19" s="25" t="s">
        <v>309</v>
      </c>
      <c r="E19" s="51">
        <v>0.22489999999999999</v>
      </c>
      <c r="F19" s="26">
        <f>E19*'Configuracion DS27'!$C$5</f>
        <v>9185.9932709999994</v>
      </c>
    </row>
    <row r="20" spans="1:6" x14ac:dyDescent="0.3">
      <c r="A20" s="22" t="s">
        <v>23</v>
      </c>
      <c r="B20" s="22" t="s">
        <v>198</v>
      </c>
      <c r="C20" s="21" t="s">
        <v>310</v>
      </c>
      <c r="D20" s="22" t="s">
        <v>311</v>
      </c>
      <c r="E20" s="50">
        <v>0.26590000000000003</v>
      </c>
      <c r="F20" s="23">
        <f>E20*'Configuracion DS27'!$C$5</f>
        <v>10860.629661000001</v>
      </c>
    </row>
    <row r="21" spans="1:6" x14ac:dyDescent="0.3">
      <c r="A21" s="25" t="s">
        <v>23</v>
      </c>
      <c r="B21" s="25" t="s">
        <v>199</v>
      </c>
      <c r="C21" s="24" t="s">
        <v>312</v>
      </c>
      <c r="D21" s="25" t="s">
        <v>313</v>
      </c>
      <c r="E21" s="51">
        <v>0.3241</v>
      </c>
      <c r="F21" s="26">
        <f>E21*'Configuracion DS27'!$C$5</f>
        <v>13237.796439</v>
      </c>
    </row>
    <row r="22" spans="1:6" x14ac:dyDescent="0.3">
      <c r="A22" s="22" t="s">
        <v>23</v>
      </c>
      <c r="B22" s="22" t="s">
        <v>200</v>
      </c>
      <c r="C22" s="21" t="s">
        <v>314</v>
      </c>
      <c r="D22" s="22" t="s">
        <v>315</v>
      </c>
      <c r="E22" s="50">
        <v>3.3016000000000001</v>
      </c>
      <c r="F22" s="23">
        <f>E22*'Configuracion DS27'!$C$5</f>
        <v>134853.15866400002</v>
      </c>
    </row>
    <row r="23" spans="1:6" x14ac:dyDescent="0.3">
      <c r="A23" s="25" t="s">
        <v>23</v>
      </c>
      <c r="B23" s="25" t="s">
        <v>201</v>
      </c>
      <c r="C23" s="24" t="s">
        <v>316</v>
      </c>
      <c r="D23" s="25" t="s">
        <v>317</v>
      </c>
      <c r="E23" s="51">
        <v>2.1486999999999998</v>
      </c>
      <c r="F23" s="26">
        <f>E23*'Configuracion DS27'!$C$5</f>
        <v>87763.200272999995</v>
      </c>
    </row>
    <row r="24" spans="1:6" x14ac:dyDescent="0.3">
      <c r="A24" s="22" t="s">
        <v>23</v>
      </c>
      <c r="B24" s="22" t="s">
        <v>202</v>
      </c>
      <c r="C24" s="21" t="s">
        <v>318</v>
      </c>
      <c r="D24" s="22" t="s">
        <v>319</v>
      </c>
      <c r="E24" s="50">
        <v>2.8371</v>
      </c>
      <c r="F24" s="23">
        <f>E24*'Configuracion DS27'!$C$5</f>
        <v>115880.753709</v>
      </c>
    </row>
    <row r="25" spans="1:6" x14ac:dyDescent="0.3">
      <c r="A25" s="25" t="s">
        <v>23</v>
      </c>
      <c r="B25" s="25" t="s">
        <v>203</v>
      </c>
      <c r="C25" s="24" t="s">
        <v>320</v>
      </c>
      <c r="D25" s="25" t="s">
        <v>321</v>
      </c>
      <c r="E25" s="51">
        <v>1.3013999999999999</v>
      </c>
      <c r="F25" s="26">
        <f>E25*'Configuracion DS27'!$C$5</f>
        <v>53155.409705999999</v>
      </c>
    </row>
    <row r="26" spans="1:6" x14ac:dyDescent="0.3">
      <c r="A26" s="22" t="s">
        <v>23</v>
      </c>
      <c r="B26" s="22" t="s">
        <v>204</v>
      </c>
      <c r="C26" s="21" t="s">
        <v>322</v>
      </c>
      <c r="D26" s="22" t="s">
        <v>323</v>
      </c>
      <c r="E26" s="50">
        <v>5.7442000000000002</v>
      </c>
      <c r="F26" s="23">
        <f>E26*'Configuracion DS27'!$C$5</f>
        <v>234620.64271800002</v>
      </c>
    </row>
    <row r="27" spans="1:6" x14ac:dyDescent="0.3">
      <c r="A27" s="25" t="s">
        <v>23</v>
      </c>
      <c r="B27" s="25" t="s">
        <v>205</v>
      </c>
      <c r="C27" s="24" t="s">
        <v>324</v>
      </c>
      <c r="D27" s="25" t="s">
        <v>325</v>
      </c>
      <c r="E27" s="51">
        <v>5.6422999999999996</v>
      </c>
      <c r="F27" s="26">
        <f>E27*'Configuracion DS27'!$C$5</f>
        <v>230458.558617</v>
      </c>
    </row>
    <row r="28" spans="1:6" x14ac:dyDescent="0.3">
      <c r="A28" s="22" t="s">
        <v>24</v>
      </c>
      <c r="B28" s="22" t="s">
        <v>238</v>
      </c>
      <c r="C28" s="21" t="s">
        <v>326</v>
      </c>
      <c r="D28" s="22" t="s">
        <v>327</v>
      </c>
      <c r="E28" s="50">
        <v>1.091</v>
      </c>
      <c r="F28" s="23">
        <f>E28*'Configuracion DS27'!$C$5</f>
        <v>44561.665889999997</v>
      </c>
    </row>
    <row r="29" spans="1:6" x14ac:dyDescent="0.3">
      <c r="A29" s="25" t="s">
        <v>24</v>
      </c>
      <c r="B29" s="25" t="s">
        <v>240</v>
      </c>
      <c r="C29" s="24" t="s">
        <v>328</v>
      </c>
      <c r="D29" s="25" t="s">
        <v>329</v>
      </c>
      <c r="E29" s="51">
        <v>1.139</v>
      </c>
      <c r="F29" s="26">
        <f>E29*'Configuracion DS27'!$C$5</f>
        <v>46522.215810000002</v>
      </c>
    </row>
    <row r="30" spans="1:6" x14ac:dyDescent="0.3">
      <c r="A30" s="22" t="s">
        <v>24</v>
      </c>
      <c r="B30" s="22" t="s">
        <v>243</v>
      </c>
      <c r="C30" s="21" t="s">
        <v>330</v>
      </c>
      <c r="D30" s="22" t="s">
        <v>331</v>
      </c>
      <c r="E30" s="50">
        <v>1.3657999999999999</v>
      </c>
      <c r="F30" s="23">
        <f>E30*'Configuracion DS27'!$C$5</f>
        <v>55785.814181999995</v>
      </c>
    </row>
    <row r="32" spans="1:6" ht="24" customHeight="1" x14ac:dyDescent="0.3">
      <c r="A32" s="5" t="s">
        <v>332</v>
      </c>
      <c r="B32" s="5"/>
      <c r="C32" s="5"/>
      <c r="D32" s="5"/>
      <c r="E32" s="5"/>
      <c r="F32" s="5"/>
    </row>
  </sheetData>
  <mergeCells count="4">
    <mergeCell ref="A1:F1"/>
    <mergeCell ref="A2:F2"/>
    <mergeCell ref="A3:F3"/>
    <mergeCell ref="A32:F32"/>
  </mergeCells>
  <pageMargins left="0.75" right="0.75" top="1" bottom="1" header="0.511811023622047" footer="0.511811023622047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32"/>
  <sheetViews>
    <sheetView showGridLines="0" zoomScaleNormal="100" workbookViewId="0">
      <selection sqref="A1:F1"/>
    </sheetView>
  </sheetViews>
  <sheetFormatPr baseColWidth="10" defaultColWidth="8.6640625" defaultRowHeight="14.4" x14ac:dyDescent="0.3"/>
  <cols>
    <col min="1" max="1" width="22" customWidth="1"/>
    <col min="2" max="2" width="40" customWidth="1"/>
    <col min="3" max="3" width="22" customWidth="1"/>
    <col min="4" max="4" width="44" customWidth="1"/>
    <col min="5" max="5" width="14" customWidth="1"/>
    <col min="6" max="6" width="16" customWidth="1"/>
  </cols>
  <sheetData>
    <row r="1" spans="1:6" ht="21.75" customHeight="1" x14ac:dyDescent="0.3">
      <c r="A1" s="4" t="s">
        <v>38</v>
      </c>
      <c r="B1" s="4"/>
      <c r="C1" s="4"/>
      <c r="D1" s="4"/>
      <c r="E1" s="4"/>
      <c r="F1" s="4"/>
    </row>
    <row r="2" spans="1:6" ht="21.75" customHeight="1" x14ac:dyDescent="0.3">
      <c r="A2" s="3" t="s">
        <v>335</v>
      </c>
      <c r="B2" s="3"/>
      <c r="C2" s="3"/>
      <c r="D2" s="3"/>
      <c r="E2" s="3"/>
      <c r="F2" s="3"/>
    </row>
    <row r="3" spans="1:6" ht="24" customHeight="1" x14ac:dyDescent="0.3">
      <c r="A3" s="5" t="s">
        <v>275</v>
      </c>
      <c r="B3" s="5"/>
      <c r="C3" s="5"/>
      <c r="D3" s="5"/>
      <c r="E3" s="5"/>
      <c r="F3" s="5"/>
    </row>
    <row r="5" spans="1:6" ht="25.5" customHeight="1" x14ac:dyDescent="0.3">
      <c r="A5" s="20" t="s">
        <v>276</v>
      </c>
      <c r="B5" s="20" t="s">
        <v>277</v>
      </c>
      <c r="C5" s="20" t="s">
        <v>278</v>
      </c>
      <c r="D5" s="20" t="s">
        <v>279</v>
      </c>
      <c r="E5" s="20" t="s">
        <v>280</v>
      </c>
      <c r="F5" s="20" t="s">
        <v>281</v>
      </c>
    </row>
    <row r="6" spans="1:6" x14ac:dyDescent="0.3">
      <c r="A6" s="22" t="s">
        <v>21</v>
      </c>
      <c r="B6" s="22" t="s">
        <v>65</v>
      </c>
      <c r="C6" s="21" t="s">
        <v>282</v>
      </c>
      <c r="D6" s="22" t="s">
        <v>283</v>
      </c>
      <c r="E6" s="50">
        <v>0.34189999999999998</v>
      </c>
      <c r="F6" s="23">
        <f>E6*'Configuracion DS27'!$C$5</f>
        <v>13964.833701</v>
      </c>
    </row>
    <row r="7" spans="1:6" x14ac:dyDescent="0.3">
      <c r="A7" s="25" t="s">
        <v>21</v>
      </c>
      <c r="B7" s="25" t="s">
        <v>67</v>
      </c>
      <c r="C7" s="24" t="s">
        <v>284</v>
      </c>
      <c r="D7" s="25" t="s">
        <v>285</v>
      </c>
      <c r="E7" s="51">
        <v>0.46679999999999999</v>
      </c>
      <c r="F7" s="26">
        <f>E7*'Configuracion DS27'!$C$5</f>
        <v>19066.347972</v>
      </c>
    </row>
    <row r="8" spans="1:6" x14ac:dyDescent="0.3">
      <c r="A8" s="22" t="s">
        <v>21</v>
      </c>
      <c r="B8" s="22" t="s">
        <v>68</v>
      </c>
      <c r="C8" s="21" t="s">
        <v>286</v>
      </c>
      <c r="D8" s="22" t="s">
        <v>287</v>
      </c>
      <c r="E8" s="50">
        <v>1.5946</v>
      </c>
      <c r="F8" s="23">
        <f>E8*'Configuracion DS27'!$C$5</f>
        <v>65131.102134000001</v>
      </c>
    </row>
    <row r="9" spans="1:6" x14ac:dyDescent="0.3">
      <c r="A9" s="25" t="s">
        <v>21</v>
      </c>
      <c r="B9" s="25" t="s">
        <v>71</v>
      </c>
      <c r="C9" s="24" t="s">
        <v>288</v>
      </c>
      <c r="D9" s="25" t="s">
        <v>289</v>
      </c>
      <c r="E9" s="51">
        <v>0.31969999999999998</v>
      </c>
      <c r="F9" s="26">
        <f>E9*'Configuracion DS27'!$C$5</f>
        <v>13058.079362999999</v>
      </c>
    </row>
    <row r="10" spans="1:6" x14ac:dyDescent="0.3">
      <c r="A10" s="22" t="s">
        <v>21</v>
      </c>
      <c r="B10" s="22" t="s">
        <v>76</v>
      </c>
      <c r="C10" s="21" t="s">
        <v>290</v>
      </c>
      <c r="D10" s="22" t="s">
        <v>291</v>
      </c>
      <c r="E10" s="50">
        <v>3.6400000000000002E-2</v>
      </c>
      <c r="F10" s="23">
        <f>E10*'Configuracion DS27'!$C$5</f>
        <v>1486.750356</v>
      </c>
    </row>
    <row r="11" spans="1:6" x14ac:dyDescent="0.3">
      <c r="A11" s="25" t="s">
        <v>21</v>
      </c>
      <c r="B11" s="25" t="s">
        <v>78</v>
      </c>
      <c r="C11" s="24" t="s">
        <v>292</v>
      </c>
      <c r="D11" s="25" t="s">
        <v>293</v>
      </c>
      <c r="E11" s="51">
        <v>0.39400000000000002</v>
      </c>
      <c r="F11" s="26">
        <f>E11*'Configuracion DS27'!$C$5</f>
        <v>16092.84726</v>
      </c>
    </row>
    <row r="12" spans="1:6" x14ac:dyDescent="0.3">
      <c r="A12" s="22" t="s">
        <v>22</v>
      </c>
      <c r="B12" s="22" t="s">
        <v>142</v>
      </c>
      <c r="C12" s="21" t="s">
        <v>294</v>
      </c>
      <c r="D12" s="22" t="s">
        <v>295</v>
      </c>
      <c r="E12" s="50">
        <v>0.40600000000000003</v>
      </c>
      <c r="F12" s="23">
        <f>E12*'Configuracion DS27'!$C$5</f>
        <v>16582.98474</v>
      </c>
    </row>
    <row r="13" spans="1:6" x14ac:dyDescent="0.3">
      <c r="A13" s="25" t="s">
        <v>22</v>
      </c>
      <c r="B13" s="25" t="s">
        <v>143</v>
      </c>
      <c r="C13" s="24" t="s">
        <v>296</v>
      </c>
      <c r="D13" s="25" t="s">
        <v>297</v>
      </c>
      <c r="E13" s="51">
        <v>0.14699999999999999</v>
      </c>
      <c r="F13" s="26">
        <f>E13*'Configuracion DS27'!$C$5</f>
        <v>6004.1841299999996</v>
      </c>
    </row>
    <row r="14" spans="1:6" x14ac:dyDescent="0.3">
      <c r="A14" s="22" t="s">
        <v>22</v>
      </c>
      <c r="B14" s="22" t="s">
        <v>145</v>
      </c>
      <c r="C14" s="21" t="s">
        <v>298</v>
      </c>
      <c r="D14" s="22" t="s">
        <v>299</v>
      </c>
      <c r="E14" s="50">
        <v>0.3493</v>
      </c>
      <c r="F14" s="23">
        <f>E14*'Configuracion DS27'!$C$5</f>
        <v>14267.085147</v>
      </c>
    </row>
    <row r="15" spans="1:6" x14ac:dyDescent="0.3">
      <c r="A15" s="25" t="s">
        <v>22</v>
      </c>
      <c r="B15" s="25" t="s">
        <v>146</v>
      </c>
      <c r="C15" s="24" t="s">
        <v>300</v>
      </c>
      <c r="D15" s="25" t="s">
        <v>301</v>
      </c>
      <c r="E15" s="51">
        <v>0.51249999999999996</v>
      </c>
      <c r="F15" s="26">
        <f>E15*'Configuracion DS27'!$C$5</f>
        <v>20932.954874999999</v>
      </c>
    </row>
    <row r="16" spans="1:6" x14ac:dyDescent="0.3">
      <c r="A16" s="22" t="s">
        <v>22</v>
      </c>
      <c r="B16" s="22" t="s">
        <v>147</v>
      </c>
      <c r="C16" s="21" t="s">
        <v>302</v>
      </c>
      <c r="D16" s="22" t="s">
        <v>303</v>
      </c>
      <c r="E16" s="50">
        <v>0.10009999999999999</v>
      </c>
      <c r="F16" s="23">
        <f>E16*'Configuracion DS27'!$C$5</f>
        <v>4088.5634789999999</v>
      </c>
    </row>
    <row r="17" spans="1:6" x14ac:dyDescent="0.3">
      <c r="A17" s="25" t="s">
        <v>22</v>
      </c>
      <c r="B17" s="25" t="s">
        <v>149</v>
      </c>
      <c r="C17" s="24" t="s">
        <v>304</v>
      </c>
      <c r="D17" s="25" t="s">
        <v>305</v>
      </c>
      <c r="E17" s="51">
        <v>1.4132</v>
      </c>
      <c r="F17" s="26">
        <f>E17*'Configuracion DS27'!$C$5</f>
        <v>57721.857228000001</v>
      </c>
    </row>
    <row r="18" spans="1:6" x14ac:dyDescent="0.3">
      <c r="A18" s="22" t="s">
        <v>22</v>
      </c>
      <c r="B18" s="22" t="s">
        <v>151</v>
      </c>
      <c r="C18" s="21" t="s">
        <v>306</v>
      </c>
      <c r="D18" s="22" t="s">
        <v>307</v>
      </c>
      <c r="E18" s="50">
        <v>3.2980999999999998</v>
      </c>
      <c r="F18" s="23">
        <f>E18*'Configuracion DS27'!$C$5</f>
        <v>134710.20189900001</v>
      </c>
    </row>
    <row r="19" spans="1:6" x14ac:dyDescent="0.3">
      <c r="A19" s="25" t="s">
        <v>22</v>
      </c>
      <c r="B19" s="25" t="s">
        <v>152</v>
      </c>
      <c r="C19" s="24" t="s">
        <v>308</v>
      </c>
      <c r="D19" s="25" t="s">
        <v>309</v>
      </c>
      <c r="E19" s="51">
        <v>0.1983</v>
      </c>
      <c r="F19" s="26">
        <f>E19*'Configuracion DS27'!$C$5</f>
        <v>8099.5218570000006</v>
      </c>
    </row>
    <row r="20" spans="1:6" x14ac:dyDescent="0.3">
      <c r="A20" s="22" t="s">
        <v>23</v>
      </c>
      <c r="B20" s="22" t="s">
        <v>198</v>
      </c>
      <c r="C20" s="21" t="s">
        <v>310</v>
      </c>
      <c r="D20" s="22" t="s">
        <v>311</v>
      </c>
      <c r="E20" s="50">
        <v>0.1794</v>
      </c>
      <c r="F20" s="23">
        <f>E20*'Configuracion DS27'!$C$5</f>
        <v>7327.5553260000006</v>
      </c>
    </row>
    <row r="21" spans="1:6" x14ac:dyDescent="0.3">
      <c r="A21" s="25" t="s">
        <v>23</v>
      </c>
      <c r="B21" s="25" t="s">
        <v>199</v>
      </c>
      <c r="C21" s="24" t="s">
        <v>312</v>
      </c>
      <c r="D21" s="25" t="s">
        <v>313</v>
      </c>
      <c r="E21" s="51">
        <v>0.22220000000000001</v>
      </c>
      <c r="F21" s="26">
        <f>E21*'Configuracion DS27'!$C$5</f>
        <v>9075.7123380000012</v>
      </c>
    </row>
    <row r="22" spans="1:6" x14ac:dyDescent="0.3">
      <c r="A22" s="22" t="s">
        <v>23</v>
      </c>
      <c r="B22" s="22" t="s">
        <v>200</v>
      </c>
      <c r="C22" s="21" t="s">
        <v>314</v>
      </c>
      <c r="D22" s="22" t="s">
        <v>315</v>
      </c>
      <c r="E22" s="50">
        <v>2.8700999999999999</v>
      </c>
      <c r="F22" s="23">
        <f>E22*'Configuracion DS27'!$C$5</f>
        <v>117228.631779</v>
      </c>
    </row>
    <row r="23" spans="1:6" x14ac:dyDescent="0.3">
      <c r="A23" s="25" t="s">
        <v>23</v>
      </c>
      <c r="B23" s="25" t="s">
        <v>201</v>
      </c>
      <c r="C23" s="24" t="s">
        <v>316</v>
      </c>
      <c r="D23" s="25" t="s">
        <v>317</v>
      </c>
      <c r="E23" s="51">
        <v>1.3975</v>
      </c>
      <c r="F23" s="26">
        <f>E23*'Configuracion DS27'!$C$5</f>
        <v>57080.594024999999</v>
      </c>
    </row>
    <row r="24" spans="1:6" x14ac:dyDescent="0.3">
      <c r="A24" s="22" t="s">
        <v>23</v>
      </c>
      <c r="B24" s="22" t="s">
        <v>202</v>
      </c>
      <c r="C24" s="21" t="s">
        <v>318</v>
      </c>
      <c r="D24" s="22" t="s">
        <v>319</v>
      </c>
      <c r="E24" s="50">
        <v>2.4946000000000002</v>
      </c>
      <c r="F24" s="23">
        <f>E24*'Configuracion DS27'!$C$5</f>
        <v>101891.413134</v>
      </c>
    </row>
    <row r="25" spans="1:6" x14ac:dyDescent="0.3">
      <c r="A25" s="25" t="s">
        <v>23</v>
      </c>
      <c r="B25" s="25" t="s">
        <v>203</v>
      </c>
      <c r="C25" s="24" t="s">
        <v>320</v>
      </c>
      <c r="D25" s="25" t="s">
        <v>321</v>
      </c>
      <c r="E25" s="51">
        <v>1.2112000000000001</v>
      </c>
      <c r="F25" s="26">
        <f>E25*'Configuracion DS27'!$C$5</f>
        <v>49471.209648000004</v>
      </c>
    </row>
    <row r="26" spans="1:6" x14ac:dyDescent="0.3">
      <c r="A26" s="22" t="s">
        <v>23</v>
      </c>
      <c r="B26" s="22" t="s">
        <v>204</v>
      </c>
      <c r="C26" s="21" t="s">
        <v>322</v>
      </c>
      <c r="D26" s="22" t="s">
        <v>323</v>
      </c>
      <c r="E26" s="50">
        <v>3.2094999999999998</v>
      </c>
      <c r="F26" s="23">
        <f>E26*'Configuracion DS27'!$C$5</f>
        <v>131091.35350500001</v>
      </c>
    </row>
    <row r="27" spans="1:6" x14ac:dyDescent="0.3">
      <c r="A27" s="25" t="s">
        <v>23</v>
      </c>
      <c r="B27" s="25" t="s">
        <v>205</v>
      </c>
      <c r="C27" s="24" t="s">
        <v>324</v>
      </c>
      <c r="D27" s="25" t="s">
        <v>325</v>
      </c>
      <c r="E27" s="51">
        <v>6.6044999999999998</v>
      </c>
      <c r="F27" s="26">
        <f>E27*'Configuracion DS27'!$C$5</f>
        <v>269759.41555500001</v>
      </c>
    </row>
    <row r="28" spans="1:6" x14ac:dyDescent="0.3">
      <c r="A28" s="22" t="s">
        <v>24</v>
      </c>
      <c r="B28" s="22" t="s">
        <v>238</v>
      </c>
      <c r="C28" s="21" t="s">
        <v>326</v>
      </c>
      <c r="D28" s="22" t="s">
        <v>327</v>
      </c>
      <c r="E28" s="50">
        <v>0.86050000000000004</v>
      </c>
      <c r="F28" s="23">
        <f>E28*'Configuracion DS27'!$C$5</f>
        <v>35146.941795000006</v>
      </c>
    </row>
    <row r="29" spans="1:6" x14ac:dyDescent="0.3">
      <c r="A29" s="25" t="s">
        <v>24</v>
      </c>
      <c r="B29" s="25" t="s">
        <v>240</v>
      </c>
      <c r="C29" s="24" t="s">
        <v>328</v>
      </c>
      <c r="D29" s="25" t="s">
        <v>329</v>
      </c>
      <c r="E29" s="51">
        <v>1.0031000000000001</v>
      </c>
      <c r="F29" s="26">
        <f>E29*'Configuracion DS27'!$C$5</f>
        <v>40971.408849000007</v>
      </c>
    </row>
    <row r="30" spans="1:6" x14ac:dyDescent="0.3">
      <c r="A30" s="22" t="s">
        <v>24</v>
      </c>
      <c r="B30" s="22" t="s">
        <v>243</v>
      </c>
      <c r="C30" s="21" t="s">
        <v>330</v>
      </c>
      <c r="D30" s="22" t="s">
        <v>331</v>
      </c>
      <c r="E30" s="50">
        <v>0.93479999999999996</v>
      </c>
      <c r="F30" s="23">
        <f>E30*'Configuracion DS27'!$C$5</f>
        <v>38181.709691999997</v>
      </c>
    </row>
    <row r="32" spans="1:6" ht="24" customHeight="1" x14ac:dyDescent="0.3">
      <c r="A32" s="5" t="s">
        <v>332</v>
      </c>
      <c r="B32" s="5"/>
      <c r="C32" s="5"/>
      <c r="D32" s="5"/>
      <c r="E32" s="5"/>
      <c r="F32" s="5"/>
    </row>
  </sheetData>
  <mergeCells count="4">
    <mergeCell ref="A1:F1"/>
    <mergeCell ref="A2:F2"/>
    <mergeCell ref="A3:F3"/>
    <mergeCell ref="A32:F32"/>
  </mergeCells>
  <pageMargins left="0.75" right="0.75" top="1" bottom="1" header="0.511811023622047" footer="0.511811023622047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69"/>
  <sheetViews>
    <sheetView showGridLines="0" zoomScaleNormal="100" workbookViewId="0">
      <selection sqref="A1:D1"/>
    </sheetView>
  </sheetViews>
  <sheetFormatPr baseColWidth="10" defaultColWidth="8.6640625" defaultRowHeight="14.4" x14ac:dyDescent="0.3"/>
  <cols>
    <col min="1" max="1" width="40" customWidth="1"/>
    <col min="2" max="2" width="10" customWidth="1"/>
    <col min="3" max="3" width="20" customWidth="1"/>
    <col min="4" max="4" width="18" customWidth="1"/>
  </cols>
  <sheetData>
    <row r="1" spans="1:4" ht="21.75" customHeight="1" x14ac:dyDescent="0.3">
      <c r="A1" s="4" t="s">
        <v>38</v>
      </c>
      <c r="B1" s="4"/>
      <c r="C1" s="4"/>
      <c r="D1" s="4"/>
    </row>
    <row r="2" spans="1:4" ht="21.75" customHeight="1" x14ac:dyDescent="0.3">
      <c r="A2" s="3" t="s">
        <v>336</v>
      </c>
      <c r="B2" s="3"/>
      <c r="C2" s="3"/>
      <c r="D2" s="3"/>
    </row>
    <row r="3" spans="1:4" x14ac:dyDescent="0.3">
      <c r="A3" s="2" t="s">
        <v>337</v>
      </c>
      <c r="B3" s="2"/>
      <c r="C3" s="2"/>
      <c r="D3" s="2"/>
    </row>
    <row r="5" spans="1:4" ht="27.75" customHeight="1" x14ac:dyDescent="0.3">
      <c r="A5" s="20" t="s">
        <v>338</v>
      </c>
      <c r="B5" s="20" t="s">
        <v>63</v>
      </c>
      <c r="C5" s="20" t="s">
        <v>339</v>
      </c>
      <c r="D5" s="20" t="s">
        <v>340</v>
      </c>
    </row>
    <row r="6" spans="1:4" x14ac:dyDescent="0.3">
      <c r="A6" s="22" t="s">
        <v>103</v>
      </c>
      <c r="B6" s="21" t="s">
        <v>66</v>
      </c>
      <c r="C6" s="46">
        <f>SUMIF('APU - Estructura'!$A$6:$A$138,$A6,'APU - Estructura'!$G$6:$G$138)+SUMIF('APU - Arquitectura'!$A$6:$A$121,$A6,'APU - Arquitectura'!$G$6:$G$121)+SUMIF('APU - Inst. Sanitarias'!$A$6:$A$88,$A6,'APU - Inst. Sanitarias'!$G$6:$G$88)+SUMIF('APU - Inst. Electricas'!$A$6:$A$84,$A6,'APU - Inst. Electricas'!$G$6:$G$84)</f>
        <v>21</v>
      </c>
      <c r="D6" s="23">
        <f>SUMIF('APU - Estructura'!$A$6:$A$138,$A6,'APU - Estructura'!$H$6:$H$138)+SUMIF('APU - Arquitectura'!$A$6:$A$121,$A6,'APU - Arquitectura'!$H$6:$H$121)+SUMIF('APU - Inst. Sanitarias'!$A$6:$A$88,$A6,'APU - Inst. Sanitarias'!$H$6:$H$88)+SUMIF('APU - Inst. Electricas'!$A$6:$A$84,$A6,'APU - Inst. Electricas'!$H$6:$H$84)</f>
        <v>105000</v>
      </c>
    </row>
    <row r="7" spans="1:4" x14ac:dyDescent="0.3">
      <c r="A7" s="25" t="s">
        <v>106</v>
      </c>
      <c r="B7" s="24" t="s">
        <v>107</v>
      </c>
      <c r="C7" s="48">
        <f>SUMIF('APU - Estructura'!$A$6:$A$138,$A7,'APU - Estructura'!$G$6:$G$138)+SUMIF('APU - Arquitectura'!$A$6:$A$121,$A7,'APU - Arquitectura'!$G$6:$G$121)+SUMIF('APU - Inst. Sanitarias'!$A$6:$A$88,$A7,'APU - Inst. Sanitarias'!$G$6:$G$88)+SUMIF('APU - Inst. Electricas'!$A$6:$A$84,$A7,'APU - Inst. Electricas'!$G$6:$G$84)</f>
        <v>360</v>
      </c>
      <c r="D7" s="26">
        <f>SUMIF('APU - Estructura'!$A$6:$A$138,$A7,'APU - Estructura'!$H$6:$H$138)+SUMIF('APU - Arquitectura'!$A$6:$A$121,$A7,'APU - Arquitectura'!$H$6:$H$121)+SUMIF('APU - Inst. Sanitarias'!$A$6:$A$88,$A7,'APU - Inst. Sanitarias'!$H$6:$H$88)+SUMIF('APU - Inst. Electricas'!$A$6:$A$84,$A7,'APU - Inst. Electricas'!$H$6:$H$84)</f>
        <v>2700000</v>
      </c>
    </row>
    <row r="8" spans="1:4" x14ac:dyDescent="0.3">
      <c r="A8" s="22" t="s">
        <v>108</v>
      </c>
      <c r="B8" s="21" t="s">
        <v>66</v>
      </c>
      <c r="C8" s="46">
        <f>SUMIF('APU - Estructura'!$A$6:$A$138,$A8,'APU - Estructura'!$G$6:$G$138)+SUMIF('APU - Arquitectura'!$A$6:$A$121,$A8,'APU - Arquitectura'!$G$6:$G$121)+SUMIF('APU - Inst. Sanitarias'!$A$6:$A$88,$A8,'APU - Inst. Sanitarias'!$G$6:$G$88)+SUMIF('APU - Inst. Electricas'!$A$6:$A$84,$A8,'APU - Inst. Electricas'!$G$6:$G$84)</f>
        <v>23.7</v>
      </c>
      <c r="D8" s="23">
        <f>SUMIF('APU - Estructura'!$A$6:$A$138,$A8,'APU - Estructura'!$H$6:$H$138)+SUMIF('APU - Arquitectura'!$A$6:$A$121,$A8,'APU - Arquitectura'!$H$6:$H$121)+SUMIF('APU - Inst. Sanitarias'!$A$6:$A$88,$A8,'APU - Inst. Sanitarias'!$H$6:$H$88)+SUMIF('APU - Inst. Electricas'!$A$6:$A$84,$A8,'APU - Inst. Electricas'!$H$6:$H$84)</f>
        <v>474000</v>
      </c>
    </row>
    <row r="9" spans="1:4" x14ac:dyDescent="0.3">
      <c r="A9" s="25" t="s">
        <v>109</v>
      </c>
      <c r="B9" s="24" t="s">
        <v>66</v>
      </c>
      <c r="C9" s="48">
        <f>SUMIF('APU - Estructura'!$A$6:$A$138,$A9,'APU - Estructura'!$G$6:$G$138)+SUMIF('APU - Arquitectura'!$A$6:$A$121,$A9,'APU - Arquitectura'!$G$6:$G$121)+SUMIF('APU - Inst. Sanitarias'!$A$6:$A$88,$A9,'APU - Inst. Sanitarias'!$G$6:$G$88)+SUMIF('APU - Inst. Electricas'!$A$6:$A$84,$A9,'APU - Inst. Electricas'!$G$6:$G$84)</f>
        <v>32.200000000000003</v>
      </c>
      <c r="D9" s="26">
        <f>SUMIF('APU - Estructura'!$A$6:$A$138,$A9,'APU - Estructura'!$H$6:$H$138)+SUMIF('APU - Arquitectura'!$A$6:$A$121,$A9,'APU - Arquitectura'!$H$6:$H$121)+SUMIF('APU - Inst. Sanitarias'!$A$6:$A$88,$A9,'APU - Inst. Sanitarias'!$H$6:$H$88)+SUMIF('APU - Inst. Electricas'!$A$6:$A$84,$A9,'APU - Inst. Electricas'!$H$6:$H$84)</f>
        <v>708400</v>
      </c>
    </row>
    <row r="10" spans="1:4" x14ac:dyDescent="0.3">
      <c r="A10" s="22" t="s">
        <v>76</v>
      </c>
      <c r="B10" s="21" t="s">
        <v>77</v>
      </c>
      <c r="C10" s="46">
        <f>SUMIF('APU - Estructura'!$A$6:$A$138,$A10,'APU - Estructura'!$G$6:$G$138)+SUMIF('APU - Arquitectura'!$A$6:$A$121,$A10,'APU - Arquitectura'!$G$6:$G$121)+SUMIF('APU - Inst. Sanitarias'!$A$6:$A$88,$A10,'APU - Inst. Sanitarias'!$G$6:$G$88)+SUMIF('APU - Inst. Electricas'!$A$6:$A$84,$A10,'APU - Inst. Electricas'!$G$6:$G$84)</f>
        <v>4500</v>
      </c>
      <c r="D10" s="23">
        <f>SUMIF('APU - Estructura'!$A$6:$A$138,$A10,'APU - Estructura'!$H$6:$H$138)+SUMIF('APU - Arquitectura'!$A$6:$A$121,$A10,'APU - Arquitectura'!$H$6:$H$121)+SUMIF('APU - Inst. Sanitarias'!$A$6:$A$88,$A10,'APU - Inst. Sanitarias'!$H$6:$H$88)+SUMIF('APU - Inst. Electricas'!$A$6:$A$84,$A10,'APU - Inst. Electricas'!$H$6:$H$84)</f>
        <v>4425000</v>
      </c>
    </row>
    <row r="11" spans="1:4" x14ac:dyDescent="0.3">
      <c r="A11" s="25" t="s">
        <v>116</v>
      </c>
      <c r="B11" s="24" t="s">
        <v>72</v>
      </c>
      <c r="C11" s="48">
        <f>SUMIF('APU - Estructura'!$A$6:$A$138,$A11,'APU - Estructura'!$G$6:$G$138)+SUMIF('APU - Arquitectura'!$A$6:$A$121,$A11,'APU - Arquitectura'!$G$6:$G$121)+SUMIF('APU - Inst. Sanitarias'!$A$6:$A$88,$A11,'APU - Inst. Sanitarias'!$G$6:$G$88)+SUMIF('APU - Inst. Electricas'!$A$6:$A$84,$A11,'APU - Inst. Electricas'!$G$6:$G$84)</f>
        <v>84</v>
      </c>
      <c r="D11" s="26">
        <f>SUMIF('APU - Estructura'!$A$6:$A$138,$A11,'APU - Estructura'!$H$6:$H$138)+SUMIF('APU - Arquitectura'!$A$6:$A$121,$A11,'APU - Arquitectura'!$H$6:$H$121)+SUMIF('APU - Inst. Sanitarias'!$A$6:$A$88,$A11,'APU - Inst. Sanitarias'!$H$6:$H$88)+SUMIF('APU - Inst. Electricas'!$A$6:$A$84,$A11,'APU - Inst. Electricas'!$H$6:$H$84)</f>
        <v>294000</v>
      </c>
    </row>
    <row r="12" spans="1:4" x14ac:dyDescent="0.3">
      <c r="A12" s="22" t="s">
        <v>124</v>
      </c>
      <c r="B12" s="21" t="s">
        <v>77</v>
      </c>
      <c r="C12" s="46">
        <f>SUMIF('APU - Estructura'!$A$6:$A$138,$A12,'APU - Estructura'!$G$6:$G$138)+SUMIF('APU - Arquitectura'!$A$6:$A$121,$A12,'APU - Arquitectura'!$G$6:$G$121)+SUMIF('APU - Inst. Sanitarias'!$A$6:$A$88,$A12,'APU - Inst. Sanitarias'!$G$6:$G$88)+SUMIF('APU - Inst. Electricas'!$A$6:$A$84,$A12,'APU - Inst. Electricas'!$G$6:$G$84)</f>
        <v>75</v>
      </c>
      <c r="D12" s="23">
        <f>SUMIF('APU - Estructura'!$A$6:$A$138,$A12,'APU - Estructura'!$H$6:$H$138)+SUMIF('APU - Arquitectura'!$A$6:$A$121,$A12,'APU - Arquitectura'!$H$6:$H$121)+SUMIF('APU - Inst. Sanitarias'!$A$6:$A$88,$A12,'APU - Inst. Sanitarias'!$H$6:$H$88)+SUMIF('APU - Inst. Electricas'!$A$6:$A$84,$A12,'APU - Inst. Electricas'!$H$6:$H$84)</f>
        <v>135000</v>
      </c>
    </row>
    <row r="13" spans="1:4" x14ac:dyDescent="0.3">
      <c r="A13" s="25" t="s">
        <v>127</v>
      </c>
      <c r="B13" s="24" t="s">
        <v>72</v>
      </c>
      <c r="C13" s="48">
        <f>SUMIF('APU - Estructura'!$A$6:$A$138,$A13,'APU - Estructura'!$G$6:$G$138)+SUMIF('APU - Arquitectura'!$A$6:$A$121,$A13,'APU - Arquitectura'!$G$6:$G$121)+SUMIF('APU - Inst. Sanitarias'!$A$6:$A$88,$A13,'APU - Inst. Sanitarias'!$G$6:$G$88)+SUMIF('APU - Inst. Electricas'!$A$6:$A$84,$A13,'APU - Inst. Electricas'!$G$6:$G$84)</f>
        <v>165</v>
      </c>
      <c r="D13" s="26">
        <f>SUMIF('APU - Estructura'!$A$6:$A$138,$A13,'APU - Estructura'!$H$6:$H$138)+SUMIF('APU - Arquitectura'!$A$6:$A$121,$A13,'APU - Arquitectura'!$H$6:$H$121)+SUMIF('APU - Inst. Sanitarias'!$A$6:$A$88,$A13,'APU - Inst. Sanitarias'!$H$6:$H$88)+SUMIF('APU - Inst. Electricas'!$A$6:$A$84,$A13,'APU - Inst. Electricas'!$H$6:$H$84)</f>
        <v>693000</v>
      </c>
    </row>
    <row r="14" spans="1:4" x14ac:dyDescent="0.3">
      <c r="A14" s="22" t="s">
        <v>128</v>
      </c>
      <c r="B14" s="21" t="s">
        <v>129</v>
      </c>
      <c r="C14" s="46">
        <f>SUMIF('APU - Estructura'!$A$6:$A$138,$A14,'APU - Estructura'!$G$6:$G$138)+SUMIF('APU - Arquitectura'!$A$6:$A$121,$A14,'APU - Arquitectura'!$G$6:$G$121)+SUMIF('APU - Inst. Sanitarias'!$A$6:$A$88,$A14,'APU - Inst. Sanitarias'!$G$6:$G$88)+SUMIF('APU - Inst. Electricas'!$A$6:$A$84,$A14,'APU - Inst. Electricas'!$G$6:$G$84)</f>
        <v>7.5</v>
      </c>
      <c r="D14" s="23">
        <f>SUMIF('APU - Estructura'!$A$6:$A$138,$A14,'APU - Estructura'!$H$6:$H$138)+SUMIF('APU - Arquitectura'!$A$6:$A$121,$A14,'APU - Arquitectura'!$H$6:$H$121)+SUMIF('APU - Inst. Sanitarias'!$A$6:$A$88,$A14,'APU - Inst. Sanitarias'!$H$6:$H$88)+SUMIF('APU - Inst. Electricas'!$A$6:$A$84,$A14,'APU - Inst. Electricas'!$H$6:$H$84)</f>
        <v>60000</v>
      </c>
    </row>
    <row r="15" spans="1:4" x14ac:dyDescent="0.3">
      <c r="A15" s="25" t="s">
        <v>156</v>
      </c>
      <c r="B15" s="24" t="s">
        <v>157</v>
      </c>
      <c r="C15" s="48">
        <f>SUMIF('APU - Estructura'!$A$6:$A$138,$A15,'APU - Estructura'!$G$6:$G$138)+SUMIF('APU - Arquitectura'!$A$6:$A$121,$A15,'APU - Arquitectura'!$G$6:$G$121)+SUMIF('APU - Inst. Sanitarias'!$A$6:$A$88,$A15,'APU - Inst. Sanitarias'!$G$6:$G$88)+SUMIF('APU - Inst. Electricas'!$A$6:$A$84,$A15,'APU - Inst. Electricas'!$G$6:$G$84)</f>
        <v>264</v>
      </c>
      <c r="D15" s="26">
        <f>SUMIF('APU - Estructura'!$A$6:$A$138,$A15,'APU - Estructura'!$H$6:$H$138)+SUMIF('APU - Arquitectura'!$A$6:$A$121,$A15,'APU - Arquitectura'!$H$6:$H$121)+SUMIF('APU - Inst. Sanitarias'!$A$6:$A$88,$A15,'APU - Inst. Sanitarias'!$H$6:$H$88)+SUMIF('APU - Inst. Electricas'!$A$6:$A$84,$A15,'APU - Inst. Electricas'!$H$6:$H$84)</f>
        <v>844800</v>
      </c>
    </row>
    <row r="16" spans="1:4" x14ac:dyDescent="0.3">
      <c r="A16" s="22" t="s">
        <v>158</v>
      </c>
      <c r="B16" s="21" t="s">
        <v>72</v>
      </c>
      <c r="C16" s="46">
        <f>SUMIF('APU - Estructura'!$A$6:$A$138,$A16,'APU - Estructura'!$G$6:$G$138)+SUMIF('APU - Arquitectura'!$A$6:$A$121,$A16,'APU - Arquitectura'!$G$6:$G$121)+SUMIF('APU - Inst. Sanitarias'!$A$6:$A$88,$A16,'APU - Inst. Sanitarias'!$G$6:$G$88)+SUMIF('APU - Inst. Electricas'!$A$6:$A$84,$A16,'APU - Inst. Electricas'!$G$6:$G$84)</f>
        <v>120</v>
      </c>
      <c r="D16" s="23">
        <f>SUMIF('APU - Estructura'!$A$6:$A$138,$A16,'APU - Estructura'!$H$6:$H$138)+SUMIF('APU - Arquitectura'!$A$6:$A$121,$A16,'APU - Arquitectura'!$H$6:$H$121)+SUMIF('APU - Inst. Sanitarias'!$A$6:$A$88,$A16,'APU - Inst. Sanitarias'!$H$6:$H$88)+SUMIF('APU - Inst. Electricas'!$A$6:$A$84,$A16,'APU - Inst. Electricas'!$H$6:$H$84)</f>
        <v>504000</v>
      </c>
    </row>
    <row r="17" spans="1:4" x14ac:dyDescent="0.3">
      <c r="A17" s="25" t="s">
        <v>160</v>
      </c>
      <c r="B17" s="24" t="s">
        <v>72</v>
      </c>
      <c r="C17" s="48">
        <f>SUMIF('APU - Estructura'!$A$6:$A$138,$A17,'APU - Estructura'!$G$6:$G$138)+SUMIF('APU - Arquitectura'!$A$6:$A$121,$A17,'APU - Arquitectura'!$G$6:$G$121)+SUMIF('APU - Inst. Sanitarias'!$A$6:$A$88,$A17,'APU - Inst. Sanitarias'!$G$6:$G$88)+SUMIF('APU - Inst. Electricas'!$A$6:$A$84,$A17,'APU - Inst. Electricas'!$G$6:$G$84)</f>
        <v>252</v>
      </c>
      <c r="D17" s="26">
        <f>SUMIF('APU - Estructura'!$A$6:$A$138,$A17,'APU - Estructura'!$H$6:$H$138)+SUMIF('APU - Arquitectura'!$A$6:$A$121,$A17,'APU - Arquitectura'!$H$6:$H$121)+SUMIF('APU - Inst. Sanitarias'!$A$6:$A$88,$A17,'APU - Inst. Sanitarias'!$H$6:$H$88)+SUMIF('APU - Inst. Electricas'!$A$6:$A$84,$A17,'APU - Inst. Electricas'!$H$6:$H$84)</f>
        <v>1134000</v>
      </c>
    </row>
    <row r="18" spans="1:4" x14ac:dyDescent="0.3">
      <c r="A18" s="22" t="s">
        <v>161</v>
      </c>
      <c r="B18" s="21" t="s">
        <v>72</v>
      </c>
      <c r="C18" s="46">
        <f>SUMIF('APU - Estructura'!$A$6:$A$138,$A18,'APU - Estructura'!$G$6:$G$138)+SUMIF('APU - Arquitectura'!$A$6:$A$121,$A18,'APU - Arquitectura'!$G$6:$G$121)+SUMIF('APU - Inst. Sanitarias'!$A$6:$A$88,$A18,'APU - Inst. Sanitarias'!$G$6:$G$88)+SUMIF('APU - Inst. Electricas'!$A$6:$A$84,$A18,'APU - Inst. Electricas'!$G$6:$G$84)</f>
        <v>240</v>
      </c>
      <c r="D18" s="23">
        <f>SUMIF('APU - Estructura'!$A$6:$A$138,$A18,'APU - Estructura'!$H$6:$H$138)+SUMIF('APU - Arquitectura'!$A$6:$A$121,$A18,'APU - Arquitectura'!$H$6:$H$121)+SUMIF('APU - Inst. Sanitarias'!$A$6:$A$88,$A18,'APU - Inst. Sanitarias'!$H$6:$H$88)+SUMIF('APU - Inst. Electricas'!$A$6:$A$84,$A18,'APU - Inst. Electricas'!$H$6:$H$84)</f>
        <v>384000</v>
      </c>
    </row>
    <row r="19" spans="1:4" x14ac:dyDescent="0.3">
      <c r="A19" s="25" t="s">
        <v>163</v>
      </c>
      <c r="B19" s="24" t="s">
        <v>72</v>
      </c>
      <c r="C19" s="48">
        <f>SUMIF('APU - Estructura'!$A$6:$A$138,$A19,'APU - Estructura'!$G$6:$G$138)+SUMIF('APU - Arquitectura'!$A$6:$A$121,$A19,'APU - Arquitectura'!$G$6:$G$121)+SUMIF('APU - Inst. Sanitarias'!$A$6:$A$88,$A19,'APU - Inst. Sanitarias'!$G$6:$G$88)+SUMIF('APU - Inst. Electricas'!$A$6:$A$84,$A19,'APU - Inst. Electricas'!$G$6:$G$84)</f>
        <v>94.5</v>
      </c>
      <c r="D19" s="26">
        <f>SUMIF('APU - Estructura'!$A$6:$A$138,$A19,'APU - Estructura'!$H$6:$H$138)+SUMIF('APU - Arquitectura'!$A$6:$A$121,$A19,'APU - Arquitectura'!$H$6:$H$121)+SUMIF('APU - Inst. Sanitarias'!$A$6:$A$88,$A19,'APU - Inst. Sanitarias'!$H$6:$H$88)+SUMIF('APU - Inst. Electricas'!$A$6:$A$84,$A19,'APU - Inst. Electricas'!$H$6:$H$84)</f>
        <v>396900</v>
      </c>
    </row>
    <row r="20" spans="1:4" x14ac:dyDescent="0.3">
      <c r="A20" s="22" t="s">
        <v>164</v>
      </c>
      <c r="B20" s="21" t="s">
        <v>72</v>
      </c>
      <c r="C20" s="46">
        <f>SUMIF('APU - Estructura'!$A$6:$A$138,$A20,'APU - Estructura'!$G$6:$G$138)+SUMIF('APU - Arquitectura'!$A$6:$A$121,$A20,'APU - Arquitectura'!$G$6:$G$121)+SUMIF('APU - Inst. Sanitarias'!$A$6:$A$88,$A20,'APU - Inst. Sanitarias'!$G$6:$G$88)+SUMIF('APU - Inst. Electricas'!$A$6:$A$84,$A20,'APU - Inst. Electricas'!$G$6:$G$84)</f>
        <v>90</v>
      </c>
      <c r="D20" s="23">
        <f>SUMIF('APU - Estructura'!$A$6:$A$138,$A20,'APU - Estructura'!$H$6:$H$138)+SUMIF('APU - Arquitectura'!$A$6:$A$121,$A20,'APU - Arquitectura'!$H$6:$H$121)+SUMIF('APU - Inst. Sanitarias'!$A$6:$A$88,$A20,'APU - Inst. Sanitarias'!$H$6:$H$88)+SUMIF('APU - Inst. Electricas'!$A$6:$A$84,$A20,'APU - Inst. Electricas'!$H$6:$H$84)</f>
        <v>225000</v>
      </c>
    </row>
    <row r="21" spans="1:4" x14ac:dyDescent="0.3">
      <c r="A21" s="25" t="s">
        <v>166</v>
      </c>
      <c r="B21" s="24" t="s">
        <v>72</v>
      </c>
      <c r="C21" s="48">
        <f>SUMIF('APU - Estructura'!$A$6:$A$138,$A21,'APU - Estructura'!$G$6:$G$138)+SUMIF('APU - Arquitectura'!$A$6:$A$121,$A21,'APU - Arquitectura'!$G$6:$G$121)+SUMIF('APU - Inst. Sanitarias'!$A$6:$A$88,$A21,'APU - Inst. Sanitarias'!$G$6:$G$88)+SUMIF('APU - Inst. Electricas'!$A$6:$A$84,$A21,'APU - Inst. Electricas'!$G$6:$G$84)</f>
        <v>43.2</v>
      </c>
      <c r="D21" s="26">
        <f>SUMIF('APU - Estructura'!$A$6:$A$138,$A21,'APU - Estructura'!$H$6:$H$138)+SUMIF('APU - Arquitectura'!$A$6:$A$121,$A21,'APU - Arquitectura'!$H$6:$H$121)+SUMIF('APU - Inst. Sanitarias'!$A$6:$A$88,$A21,'APU - Inst. Sanitarias'!$H$6:$H$88)+SUMIF('APU - Inst. Electricas'!$A$6:$A$84,$A21,'APU - Inst. Electricas'!$H$6:$H$84)</f>
        <v>410400</v>
      </c>
    </row>
    <row r="22" spans="1:4" x14ac:dyDescent="0.3">
      <c r="A22" s="22" t="s">
        <v>167</v>
      </c>
      <c r="B22" s="21" t="s">
        <v>72</v>
      </c>
      <c r="C22" s="46">
        <f>SUMIF('APU - Estructura'!$A$6:$A$138,$A22,'APU - Estructura'!$G$6:$G$138)+SUMIF('APU - Arquitectura'!$A$6:$A$121,$A22,'APU - Arquitectura'!$G$6:$G$121)+SUMIF('APU - Inst. Sanitarias'!$A$6:$A$88,$A22,'APU - Inst. Sanitarias'!$G$6:$G$88)+SUMIF('APU - Inst. Electricas'!$A$6:$A$84,$A22,'APU - Inst. Electricas'!$G$6:$G$84)</f>
        <v>40</v>
      </c>
      <c r="D22" s="23">
        <f>SUMIF('APU - Estructura'!$A$6:$A$138,$A22,'APU - Estructura'!$H$6:$H$138)+SUMIF('APU - Arquitectura'!$A$6:$A$121,$A22,'APU - Arquitectura'!$H$6:$H$121)+SUMIF('APU - Inst. Sanitarias'!$A$6:$A$88,$A22,'APU - Inst. Sanitarias'!$H$6:$H$88)+SUMIF('APU - Inst. Electricas'!$A$6:$A$84,$A22,'APU - Inst. Electricas'!$H$6:$H$84)</f>
        <v>128000</v>
      </c>
    </row>
    <row r="23" spans="1:4" x14ac:dyDescent="0.3">
      <c r="A23" s="25" t="s">
        <v>169</v>
      </c>
      <c r="B23" s="24" t="s">
        <v>72</v>
      </c>
      <c r="C23" s="48">
        <f>SUMIF('APU - Estructura'!$A$6:$A$138,$A23,'APU - Estructura'!$G$6:$G$138)+SUMIF('APU - Arquitectura'!$A$6:$A$121,$A23,'APU - Arquitectura'!$G$6:$G$121)+SUMIF('APU - Inst. Sanitarias'!$A$6:$A$88,$A23,'APU - Inst. Sanitarias'!$G$6:$G$88)+SUMIF('APU - Inst. Electricas'!$A$6:$A$84,$A23,'APU - Inst. Electricas'!$G$6:$G$84)</f>
        <v>54</v>
      </c>
      <c r="D23" s="26">
        <f>SUMIF('APU - Estructura'!$A$6:$A$138,$A23,'APU - Estructura'!$H$6:$H$138)+SUMIF('APU - Arquitectura'!$A$6:$A$121,$A23,'APU - Arquitectura'!$H$6:$H$121)+SUMIF('APU - Inst. Sanitarias'!$A$6:$A$88,$A23,'APU - Inst. Sanitarias'!$H$6:$H$88)+SUMIF('APU - Inst. Electricas'!$A$6:$A$84,$A23,'APU - Inst. Electricas'!$H$6:$H$84)</f>
        <v>513000</v>
      </c>
    </row>
    <row r="24" spans="1:4" x14ac:dyDescent="0.3">
      <c r="A24" s="22" t="s">
        <v>170</v>
      </c>
      <c r="B24" s="21" t="s">
        <v>72</v>
      </c>
      <c r="C24" s="46">
        <f>SUMIF('APU - Estructura'!$A$6:$A$138,$A24,'APU - Estructura'!$G$6:$G$138)+SUMIF('APU - Arquitectura'!$A$6:$A$121,$A24,'APU - Arquitectura'!$G$6:$G$121)+SUMIF('APU - Inst. Sanitarias'!$A$6:$A$88,$A24,'APU - Inst. Sanitarias'!$G$6:$G$88)+SUMIF('APU - Inst. Electricas'!$A$6:$A$84,$A24,'APU - Inst. Electricas'!$G$6:$G$84)</f>
        <v>52.5</v>
      </c>
      <c r="D24" s="23">
        <f>SUMIF('APU - Estructura'!$A$6:$A$138,$A24,'APU - Estructura'!$H$6:$H$138)+SUMIF('APU - Arquitectura'!$A$6:$A$121,$A24,'APU - Arquitectura'!$H$6:$H$121)+SUMIF('APU - Inst. Sanitarias'!$A$6:$A$88,$A24,'APU - Inst. Sanitarias'!$H$6:$H$88)+SUMIF('APU - Inst. Electricas'!$A$6:$A$84,$A24,'APU - Inst. Electricas'!$H$6:$H$84)</f>
        <v>63000</v>
      </c>
    </row>
    <row r="25" spans="1:4" x14ac:dyDescent="0.3">
      <c r="A25" s="25" t="s">
        <v>172</v>
      </c>
      <c r="B25" s="24" t="s">
        <v>173</v>
      </c>
      <c r="C25" s="48">
        <f>SUMIF('APU - Estructura'!$A$6:$A$138,$A25,'APU - Estructura'!$G$6:$G$138)+SUMIF('APU - Arquitectura'!$A$6:$A$121,$A25,'APU - Arquitectura'!$G$6:$G$121)+SUMIF('APU - Inst. Sanitarias'!$A$6:$A$88,$A25,'APU - Inst. Sanitarias'!$G$6:$G$88)+SUMIF('APU - Inst. Electricas'!$A$6:$A$84,$A25,'APU - Inst. Electricas'!$G$6:$G$84)</f>
        <v>70</v>
      </c>
      <c r="D25" s="26">
        <f>SUMIF('APU - Estructura'!$A$6:$A$138,$A25,'APU - Estructura'!$H$6:$H$138)+SUMIF('APU - Arquitectura'!$A$6:$A$121,$A25,'APU - Arquitectura'!$H$6:$H$121)+SUMIF('APU - Inst. Sanitarias'!$A$6:$A$88,$A25,'APU - Inst. Sanitarias'!$H$6:$H$88)+SUMIF('APU - Inst. Electricas'!$A$6:$A$84,$A25,'APU - Inst. Electricas'!$H$6:$H$84)</f>
        <v>315000</v>
      </c>
    </row>
    <row r="26" spans="1:4" x14ac:dyDescent="0.3">
      <c r="A26" s="22" t="s">
        <v>174</v>
      </c>
      <c r="B26" s="21" t="s">
        <v>173</v>
      </c>
      <c r="C26" s="46">
        <f>SUMIF('APU - Estructura'!$A$6:$A$138,$A26,'APU - Estructura'!$G$6:$G$138)+SUMIF('APU - Arquitectura'!$A$6:$A$121,$A26,'APU - Arquitectura'!$G$6:$G$121)+SUMIF('APU - Inst. Sanitarias'!$A$6:$A$88,$A26,'APU - Inst. Sanitarias'!$G$6:$G$88)+SUMIF('APU - Inst. Electricas'!$A$6:$A$84,$A26,'APU - Inst. Electricas'!$G$6:$G$84)</f>
        <v>28</v>
      </c>
      <c r="D26" s="23">
        <f>SUMIF('APU - Estructura'!$A$6:$A$138,$A26,'APU - Estructura'!$H$6:$H$138)+SUMIF('APU - Arquitectura'!$A$6:$A$121,$A26,'APU - Arquitectura'!$H$6:$H$121)+SUMIF('APU - Inst. Sanitarias'!$A$6:$A$88,$A26,'APU - Inst. Sanitarias'!$H$6:$H$88)+SUMIF('APU - Inst. Electricas'!$A$6:$A$84,$A26,'APU - Inst. Electricas'!$H$6:$H$84)</f>
        <v>98000</v>
      </c>
    </row>
    <row r="27" spans="1:4" x14ac:dyDescent="0.3">
      <c r="A27" s="25" t="s">
        <v>176</v>
      </c>
      <c r="B27" s="24" t="s">
        <v>173</v>
      </c>
      <c r="C27" s="48">
        <f>SUMIF('APU - Estructura'!$A$6:$A$138,$A27,'APU - Estructura'!$G$6:$G$138)+SUMIF('APU - Arquitectura'!$A$6:$A$121,$A27,'APU - Arquitectura'!$G$6:$G$121)+SUMIF('APU - Inst. Sanitarias'!$A$6:$A$88,$A27,'APU - Inst. Sanitarias'!$G$6:$G$88)+SUMIF('APU - Inst. Electricas'!$A$6:$A$84,$A27,'APU - Inst. Electricas'!$G$6:$G$84)</f>
        <v>28.000000000000004</v>
      </c>
      <c r="D27" s="26">
        <f>SUMIF('APU - Estructura'!$A$6:$A$138,$A27,'APU - Estructura'!$H$6:$H$138)+SUMIF('APU - Arquitectura'!$A$6:$A$121,$A27,'APU - Arquitectura'!$H$6:$H$121)+SUMIF('APU - Inst. Sanitarias'!$A$6:$A$88,$A27,'APU - Inst. Sanitarias'!$H$6:$H$88)+SUMIF('APU - Inst. Electricas'!$A$6:$A$84,$A27,'APU - Inst. Electricas'!$H$6:$H$84)</f>
        <v>182000.00000000003</v>
      </c>
    </row>
    <row r="28" spans="1:4" x14ac:dyDescent="0.3">
      <c r="A28" s="22" t="s">
        <v>177</v>
      </c>
      <c r="B28" s="21" t="s">
        <v>173</v>
      </c>
      <c r="C28" s="46">
        <f>SUMIF('APU - Estructura'!$A$6:$A$138,$A28,'APU - Estructura'!$G$6:$G$138)+SUMIF('APU - Arquitectura'!$A$6:$A$121,$A28,'APU - Arquitectura'!$G$6:$G$121)+SUMIF('APU - Inst. Sanitarias'!$A$6:$A$88,$A28,'APU - Inst. Sanitarias'!$G$6:$G$88)+SUMIF('APU - Inst. Electricas'!$A$6:$A$84,$A28,'APU - Inst. Electricas'!$G$6:$G$84)</f>
        <v>10</v>
      </c>
      <c r="D28" s="23">
        <f>SUMIF('APU - Estructura'!$A$6:$A$138,$A28,'APU - Estructura'!$H$6:$H$138)+SUMIF('APU - Arquitectura'!$A$6:$A$121,$A28,'APU - Arquitectura'!$H$6:$H$121)+SUMIF('APU - Inst. Sanitarias'!$A$6:$A$88,$A28,'APU - Inst. Sanitarias'!$H$6:$H$88)+SUMIF('APU - Inst. Electricas'!$A$6:$A$84,$A28,'APU - Inst. Electricas'!$H$6:$H$84)</f>
        <v>45000</v>
      </c>
    </row>
    <row r="29" spans="1:4" x14ac:dyDescent="0.3">
      <c r="A29" s="25" t="s">
        <v>179</v>
      </c>
      <c r="B29" s="24" t="s">
        <v>150</v>
      </c>
      <c r="C29" s="48">
        <f>SUMIF('APU - Estructura'!$A$6:$A$138,$A29,'APU - Estructura'!$G$6:$G$138)+SUMIF('APU - Arquitectura'!$A$6:$A$121,$A29,'APU - Arquitectura'!$G$6:$G$121)+SUMIF('APU - Inst. Sanitarias'!$A$6:$A$88,$A29,'APU - Inst. Sanitarias'!$G$6:$G$88)+SUMIF('APU - Inst. Electricas'!$A$6:$A$84,$A29,'APU - Inst. Electricas'!$G$6:$G$84)</f>
        <v>8</v>
      </c>
      <c r="D29" s="26">
        <f>SUMIF('APU - Estructura'!$A$6:$A$138,$A29,'APU - Estructura'!$H$6:$H$138)+SUMIF('APU - Arquitectura'!$A$6:$A$121,$A29,'APU - Arquitectura'!$H$6:$H$121)+SUMIF('APU - Inst. Sanitarias'!$A$6:$A$88,$A29,'APU - Inst. Sanitarias'!$H$6:$H$88)+SUMIF('APU - Inst. Electricas'!$A$6:$A$84,$A29,'APU - Inst. Electricas'!$H$6:$H$84)</f>
        <v>336000</v>
      </c>
    </row>
    <row r="30" spans="1:4" x14ac:dyDescent="0.3">
      <c r="A30" s="22" t="s">
        <v>180</v>
      </c>
      <c r="B30" s="21" t="s">
        <v>181</v>
      </c>
      <c r="C30" s="46">
        <f>SUMIF('APU - Estructura'!$A$6:$A$138,$A30,'APU - Estructura'!$G$6:$G$138)+SUMIF('APU - Arquitectura'!$A$6:$A$121,$A30,'APU - Arquitectura'!$G$6:$G$121)+SUMIF('APU - Inst. Sanitarias'!$A$6:$A$88,$A30,'APU - Inst. Sanitarias'!$G$6:$G$88)+SUMIF('APU - Inst. Electricas'!$A$6:$A$84,$A30,'APU - Inst. Electricas'!$G$6:$G$84)</f>
        <v>8</v>
      </c>
      <c r="D30" s="23">
        <f>SUMIF('APU - Estructura'!$A$6:$A$138,$A30,'APU - Estructura'!$H$6:$H$138)+SUMIF('APU - Arquitectura'!$A$6:$A$121,$A30,'APU - Arquitectura'!$H$6:$H$121)+SUMIF('APU - Inst. Sanitarias'!$A$6:$A$88,$A30,'APU - Inst. Sanitarias'!$H$6:$H$88)+SUMIF('APU - Inst. Electricas'!$A$6:$A$84,$A30,'APU - Inst. Electricas'!$H$6:$H$84)</f>
        <v>104000</v>
      </c>
    </row>
    <row r="31" spans="1:4" x14ac:dyDescent="0.3">
      <c r="A31" s="25" t="s">
        <v>184</v>
      </c>
      <c r="B31" s="24" t="s">
        <v>72</v>
      </c>
      <c r="C31" s="48">
        <f>SUMIF('APU - Estructura'!$A$6:$A$138,$A31,'APU - Estructura'!$G$6:$G$138)+SUMIF('APU - Arquitectura'!$A$6:$A$121,$A31,'APU - Arquitectura'!$G$6:$G$121)+SUMIF('APU - Inst. Sanitarias'!$A$6:$A$88,$A31,'APU - Inst. Sanitarias'!$G$6:$G$88)+SUMIF('APU - Inst. Electricas'!$A$6:$A$84,$A31,'APU - Inst. Electricas'!$G$6:$G$84)</f>
        <v>25</v>
      </c>
      <c r="D31" s="26">
        <f>SUMIF('APU - Estructura'!$A$6:$A$138,$A31,'APU - Estructura'!$H$6:$H$138)+SUMIF('APU - Arquitectura'!$A$6:$A$121,$A31,'APU - Arquitectura'!$H$6:$H$121)+SUMIF('APU - Inst. Sanitarias'!$A$6:$A$88,$A31,'APU - Inst. Sanitarias'!$H$6:$H$88)+SUMIF('APU - Inst. Electricas'!$A$6:$A$84,$A31,'APU - Inst. Electricas'!$H$6:$H$84)</f>
        <v>2200000</v>
      </c>
    </row>
    <row r="32" spans="1:4" x14ac:dyDescent="0.3">
      <c r="A32" s="22" t="s">
        <v>185</v>
      </c>
      <c r="B32" s="21" t="s">
        <v>72</v>
      </c>
      <c r="C32" s="46">
        <f>SUMIF('APU - Estructura'!$A$6:$A$138,$A32,'APU - Estructura'!$G$6:$G$138)+SUMIF('APU - Arquitectura'!$A$6:$A$121,$A32,'APU - Arquitectura'!$G$6:$G$121)+SUMIF('APU - Inst. Sanitarias'!$A$6:$A$88,$A32,'APU - Inst. Sanitarias'!$G$6:$G$88)+SUMIF('APU - Inst. Electricas'!$A$6:$A$84,$A32,'APU - Inst. Electricas'!$G$6:$G$84)</f>
        <v>25</v>
      </c>
      <c r="D32" s="23">
        <f>SUMIF('APU - Estructura'!$A$6:$A$138,$A32,'APU - Estructura'!$H$6:$H$138)+SUMIF('APU - Arquitectura'!$A$6:$A$121,$A32,'APU - Arquitectura'!$H$6:$H$121)+SUMIF('APU - Inst. Sanitarias'!$A$6:$A$88,$A32,'APU - Inst. Sanitarias'!$H$6:$H$88)+SUMIF('APU - Inst. Electricas'!$A$6:$A$84,$A32,'APU - Inst. Electricas'!$H$6:$H$84)</f>
        <v>175000</v>
      </c>
    </row>
    <row r="33" spans="1:4" x14ac:dyDescent="0.3">
      <c r="A33" s="25" t="s">
        <v>187</v>
      </c>
      <c r="B33" s="24" t="s">
        <v>72</v>
      </c>
      <c r="C33" s="48">
        <f>SUMIF('APU - Estructura'!$A$6:$A$138,$A33,'APU - Estructura'!$G$6:$G$138)+SUMIF('APU - Arquitectura'!$A$6:$A$121,$A33,'APU - Arquitectura'!$G$6:$G$121)+SUMIF('APU - Inst. Sanitarias'!$A$6:$A$88,$A33,'APU - Inst. Sanitarias'!$G$6:$G$88)+SUMIF('APU - Inst. Electricas'!$A$6:$A$84,$A33,'APU - Inst. Electricas'!$G$6:$G$84)</f>
        <v>99.000000000000014</v>
      </c>
      <c r="D33" s="26">
        <f>SUMIF('APU - Estructura'!$A$6:$A$138,$A33,'APU - Estructura'!$H$6:$H$138)+SUMIF('APU - Arquitectura'!$A$6:$A$121,$A33,'APU - Arquitectura'!$H$6:$H$121)+SUMIF('APU - Inst. Sanitarias'!$A$6:$A$88,$A33,'APU - Inst. Sanitarias'!$H$6:$H$88)+SUMIF('APU - Inst. Electricas'!$A$6:$A$84,$A33,'APU - Inst. Electricas'!$H$6:$H$84)</f>
        <v>1089000.0000000002</v>
      </c>
    </row>
    <row r="34" spans="1:4" x14ac:dyDescent="0.3">
      <c r="A34" s="22" t="s">
        <v>188</v>
      </c>
      <c r="B34" s="21" t="s">
        <v>72</v>
      </c>
      <c r="C34" s="46">
        <f>SUMIF('APU - Estructura'!$A$6:$A$138,$A34,'APU - Estructura'!$G$6:$G$138)+SUMIF('APU - Arquitectura'!$A$6:$A$121,$A34,'APU - Arquitectura'!$G$6:$G$121)+SUMIF('APU - Inst. Sanitarias'!$A$6:$A$88,$A34,'APU - Inst. Sanitarias'!$G$6:$G$88)+SUMIF('APU - Inst. Electricas'!$A$6:$A$84,$A34,'APU - Inst. Electricas'!$G$6:$G$84)</f>
        <v>90</v>
      </c>
      <c r="D34" s="23">
        <f>SUMIF('APU - Estructura'!$A$6:$A$138,$A34,'APU - Estructura'!$H$6:$H$138)+SUMIF('APU - Arquitectura'!$A$6:$A$121,$A34,'APU - Arquitectura'!$H$6:$H$121)+SUMIF('APU - Inst. Sanitarias'!$A$6:$A$88,$A34,'APU - Inst. Sanitarias'!$H$6:$H$88)+SUMIF('APU - Inst. Electricas'!$A$6:$A$84,$A34,'APU - Inst. Electricas'!$H$6:$H$84)</f>
        <v>450000</v>
      </c>
    </row>
    <row r="35" spans="1:4" x14ac:dyDescent="0.3">
      <c r="A35" s="25" t="s">
        <v>191</v>
      </c>
      <c r="B35" s="24" t="s">
        <v>72</v>
      </c>
      <c r="C35" s="48">
        <f>SUMIF('APU - Estructura'!$A$6:$A$138,$A35,'APU - Estructura'!$G$6:$G$138)+SUMIF('APU - Arquitectura'!$A$6:$A$121,$A35,'APU - Arquitectura'!$G$6:$G$121)+SUMIF('APU - Inst. Sanitarias'!$A$6:$A$88,$A35,'APU - Inst. Sanitarias'!$G$6:$G$88)+SUMIF('APU - Inst. Electricas'!$A$6:$A$84,$A35,'APU - Inst. Electricas'!$G$6:$G$84)</f>
        <v>33</v>
      </c>
      <c r="D35" s="26">
        <f>SUMIF('APU - Estructura'!$A$6:$A$138,$A35,'APU - Estructura'!$H$6:$H$138)+SUMIF('APU - Arquitectura'!$A$6:$A$121,$A35,'APU - Arquitectura'!$H$6:$H$121)+SUMIF('APU - Inst. Sanitarias'!$A$6:$A$88,$A35,'APU - Inst. Sanitarias'!$H$6:$H$88)+SUMIF('APU - Inst. Electricas'!$A$6:$A$84,$A35,'APU - Inst. Electricas'!$H$6:$H$84)</f>
        <v>148500</v>
      </c>
    </row>
    <row r="36" spans="1:4" x14ac:dyDescent="0.3">
      <c r="A36" s="22" t="s">
        <v>192</v>
      </c>
      <c r="B36" s="21" t="s">
        <v>173</v>
      </c>
      <c r="C36" s="46">
        <f>SUMIF('APU - Estructura'!$A$6:$A$138,$A36,'APU - Estructura'!$G$6:$G$138)+SUMIF('APU - Arquitectura'!$A$6:$A$121,$A36,'APU - Arquitectura'!$G$6:$G$121)+SUMIF('APU - Inst. Sanitarias'!$A$6:$A$88,$A36,'APU - Inst. Sanitarias'!$G$6:$G$88)+SUMIF('APU - Inst. Electricas'!$A$6:$A$84,$A36,'APU - Inst. Electricas'!$G$6:$G$84)</f>
        <v>4.5</v>
      </c>
      <c r="D36" s="23">
        <f>SUMIF('APU - Estructura'!$A$6:$A$138,$A36,'APU - Estructura'!$H$6:$H$138)+SUMIF('APU - Arquitectura'!$A$6:$A$121,$A36,'APU - Arquitectura'!$H$6:$H$121)+SUMIF('APU - Inst. Sanitarias'!$A$6:$A$88,$A36,'APU - Inst. Sanitarias'!$H$6:$H$88)+SUMIF('APU - Inst. Electricas'!$A$6:$A$84,$A36,'APU - Inst. Electricas'!$H$6:$H$84)</f>
        <v>20250</v>
      </c>
    </row>
    <row r="37" spans="1:4" x14ac:dyDescent="0.3">
      <c r="A37" s="25" t="s">
        <v>208</v>
      </c>
      <c r="B37" s="24" t="s">
        <v>157</v>
      </c>
      <c r="C37" s="48">
        <f>SUMIF('APU - Estructura'!$A$6:$A$138,$A37,'APU - Estructura'!$G$6:$G$138)+SUMIF('APU - Arquitectura'!$A$6:$A$121,$A37,'APU - Arquitectura'!$G$6:$G$121)+SUMIF('APU - Inst. Sanitarias'!$A$6:$A$88,$A37,'APU - Inst. Sanitarias'!$G$6:$G$88)+SUMIF('APU - Inst. Electricas'!$A$6:$A$84,$A37,'APU - Inst. Electricas'!$G$6:$G$84)</f>
        <v>64.800000000000011</v>
      </c>
      <c r="D37" s="26">
        <f>SUMIF('APU - Estructura'!$A$6:$A$138,$A37,'APU - Estructura'!$H$6:$H$138)+SUMIF('APU - Arquitectura'!$A$6:$A$121,$A37,'APU - Arquitectura'!$H$6:$H$121)+SUMIF('APU - Inst. Sanitarias'!$A$6:$A$88,$A37,'APU - Inst. Sanitarias'!$H$6:$H$88)+SUMIF('APU - Inst. Electricas'!$A$6:$A$84,$A37,'APU - Inst. Electricas'!$H$6:$H$84)</f>
        <v>116640.00000000001</v>
      </c>
    </row>
    <row r="38" spans="1:4" x14ac:dyDescent="0.3">
      <c r="A38" s="22" t="s">
        <v>209</v>
      </c>
      <c r="B38" s="21" t="s">
        <v>129</v>
      </c>
      <c r="C38" s="46">
        <f>SUMIF('APU - Estructura'!$A$6:$A$138,$A38,'APU - Estructura'!$G$6:$G$138)+SUMIF('APU - Arquitectura'!$A$6:$A$121,$A38,'APU - Arquitectura'!$G$6:$G$121)+SUMIF('APU - Inst. Sanitarias'!$A$6:$A$88,$A38,'APU - Inst. Sanitarias'!$G$6:$G$88)+SUMIF('APU - Inst. Electricas'!$A$6:$A$84,$A38,'APU - Inst. Electricas'!$G$6:$G$84)</f>
        <v>60</v>
      </c>
      <c r="D38" s="23">
        <f>SUMIF('APU - Estructura'!$A$6:$A$138,$A38,'APU - Estructura'!$H$6:$H$138)+SUMIF('APU - Arquitectura'!$A$6:$A$121,$A38,'APU - Arquitectura'!$H$6:$H$121)+SUMIF('APU - Inst. Sanitarias'!$A$6:$A$88,$A38,'APU - Inst. Sanitarias'!$H$6:$H$88)+SUMIF('APU - Inst. Electricas'!$A$6:$A$84,$A38,'APU - Inst. Electricas'!$H$6:$H$84)</f>
        <v>60000</v>
      </c>
    </row>
    <row r="39" spans="1:4" x14ac:dyDescent="0.3">
      <c r="A39" s="25" t="s">
        <v>212</v>
      </c>
      <c r="B39" s="24" t="s">
        <v>157</v>
      </c>
      <c r="C39" s="48">
        <f>SUMIF('APU - Estructura'!$A$6:$A$138,$A39,'APU - Estructura'!$G$6:$G$138)+SUMIF('APU - Arquitectura'!$A$6:$A$121,$A39,'APU - Arquitectura'!$G$6:$G$121)+SUMIF('APU - Inst. Sanitarias'!$A$6:$A$88,$A39,'APU - Inst. Sanitarias'!$G$6:$G$88)+SUMIF('APU - Inst. Electricas'!$A$6:$A$84,$A39,'APU - Inst. Electricas'!$G$6:$G$84)</f>
        <v>43.2</v>
      </c>
      <c r="D39" s="26">
        <f>SUMIF('APU - Estructura'!$A$6:$A$138,$A39,'APU - Estructura'!$H$6:$H$138)+SUMIF('APU - Arquitectura'!$A$6:$A$121,$A39,'APU - Arquitectura'!$H$6:$H$121)+SUMIF('APU - Inst. Sanitarias'!$A$6:$A$88,$A39,'APU - Inst. Sanitarias'!$H$6:$H$88)+SUMIF('APU - Inst. Electricas'!$A$6:$A$84,$A39,'APU - Inst. Electricas'!$H$6:$H$84)</f>
        <v>181440</v>
      </c>
    </row>
    <row r="40" spans="1:4" x14ac:dyDescent="0.3">
      <c r="A40" s="22" t="s">
        <v>213</v>
      </c>
      <c r="B40" s="21" t="s">
        <v>129</v>
      </c>
      <c r="C40" s="46">
        <f>SUMIF('APU - Estructura'!$A$6:$A$138,$A40,'APU - Estructura'!$G$6:$G$138)+SUMIF('APU - Arquitectura'!$A$6:$A$121,$A40,'APU - Arquitectura'!$G$6:$G$121)+SUMIF('APU - Inst. Sanitarias'!$A$6:$A$88,$A40,'APU - Inst. Sanitarias'!$G$6:$G$88)+SUMIF('APU - Inst. Electricas'!$A$6:$A$84,$A40,'APU - Inst. Electricas'!$G$6:$G$84)</f>
        <v>40</v>
      </c>
      <c r="D40" s="23">
        <f>SUMIF('APU - Estructura'!$A$6:$A$138,$A40,'APU - Estructura'!$H$6:$H$138)+SUMIF('APU - Arquitectura'!$A$6:$A$121,$A40,'APU - Arquitectura'!$H$6:$H$121)+SUMIF('APU - Inst. Sanitarias'!$A$6:$A$88,$A40,'APU - Inst. Sanitarias'!$H$6:$H$88)+SUMIF('APU - Inst. Electricas'!$A$6:$A$84,$A40,'APU - Inst. Electricas'!$H$6:$H$84)</f>
        <v>52000</v>
      </c>
    </row>
    <row r="41" spans="1:4" x14ac:dyDescent="0.3">
      <c r="A41" s="25" t="s">
        <v>216</v>
      </c>
      <c r="B41" s="24" t="s">
        <v>150</v>
      </c>
      <c r="C41" s="48">
        <f>SUMIF('APU - Estructura'!$A$6:$A$138,$A41,'APU - Estructura'!$G$6:$G$138)+SUMIF('APU - Arquitectura'!$A$6:$A$121,$A41,'APU - Arquitectura'!$G$6:$G$121)+SUMIF('APU - Inst. Sanitarias'!$A$6:$A$88,$A41,'APU - Inst. Sanitarias'!$G$6:$G$88)+SUMIF('APU - Inst. Electricas'!$A$6:$A$84,$A41,'APU - Inst. Electricas'!$G$6:$G$84)</f>
        <v>3</v>
      </c>
      <c r="D41" s="26">
        <f>SUMIF('APU - Estructura'!$A$6:$A$138,$A41,'APU - Estructura'!$H$6:$H$138)+SUMIF('APU - Arquitectura'!$A$6:$A$121,$A41,'APU - Arquitectura'!$H$6:$H$121)+SUMIF('APU - Inst. Sanitarias'!$A$6:$A$88,$A41,'APU - Inst. Sanitarias'!$H$6:$H$88)+SUMIF('APU - Inst. Electricas'!$A$6:$A$84,$A41,'APU - Inst. Electricas'!$H$6:$H$84)</f>
        <v>204000</v>
      </c>
    </row>
    <row r="42" spans="1:4" x14ac:dyDescent="0.3">
      <c r="A42" s="22" t="s">
        <v>217</v>
      </c>
      <c r="B42" s="21" t="s">
        <v>181</v>
      </c>
      <c r="C42" s="46">
        <f>SUMIF('APU - Estructura'!$A$6:$A$138,$A42,'APU - Estructura'!$G$6:$G$138)+SUMIF('APU - Arquitectura'!$A$6:$A$121,$A42,'APU - Arquitectura'!$G$6:$G$121)+SUMIF('APU - Inst. Sanitarias'!$A$6:$A$88,$A42,'APU - Inst. Sanitarias'!$G$6:$G$88)+SUMIF('APU - Inst. Electricas'!$A$6:$A$84,$A42,'APU - Inst. Electricas'!$G$6:$G$84)</f>
        <v>3</v>
      </c>
      <c r="D42" s="23">
        <f>SUMIF('APU - Estructura'!$A$6:$A$138,$A42,'APU - Estructura'!$H$6:$H$138)+SUMIF('APU - Arquitectura'!$A$6:$A$121,$A42,'APU - Arquitectura'!$H$6:$H$121)+SUMIF('APU - Inst. Sanitarias'!$A$6:$A$88,$A42,'APU - Inst. Sanitarias'!$H$6:$H$88)+SUMIF('APU - Inst. Electricas'!$A$6:$A$84,$A42,'APU - Inst. Electricas'!$H$6:$H$84)</f>
        <v>51000</v>
      </c>
    </row>
    <row r="43" spans="1:4" x14ac:dyDescent="0.3">
      <c r="A43" s="25" t="s">
        <v>219</v>
      </c>
      <c r="B43" s="24" t="s">
        <v>150</v>
      </c>
      <c r="C43" s="48">
        <f>SUMIF('APU - Estructura'!$A$6:$A$138,$A43,'APU - Estructura'!$G$6:$G$138)+SUMIF('APU - Arquitectura'!$A$6:$A$121,$A43,'APU - Arquitectura'!$G$6:$G$121)+SUMIF('APU - Inst. Sanitarias'!$A$6:$A$88,$A43,'APU - Inst. Sanitarias'!$G$6:$G$88)+SUMIF('APU - Inst. Electricas'!$A$6:$A$84,$A43,'APU - Inst. Electricas'!$G$6:$G$84)</f>
        <v>3</v>
      </c>
      <c r="D43" s="26">
        <f>SUMIF('APU - Estructura'!$A$6:$A$138,$A43,'APU - Estructura'!$H$6:$H$138)+SUMIF('APU - Arquitectura'!$A$6:$A$121,$A43,'APU - Arquitectura'!$H$6:$H$121)+SUMIF('APU - Inst. Sanitarias'!$A$6:$A$88,$A43,'APU - Inst. Sanitarias'!$H$6:$H$88)+SUMIF('APU - Inst. Electricas'!$A$6:$A$84,$A43,'APU - Inst. Electricas'!$H$6:$H$84)</f>
        <v>114000</v>
      </c>
    </row>
    <row r="44" spans="1:4" x14ac:dyDescent="0.3">
      <c r="A44" s="22" t="s">
        <v>220</v>
      </c>
      <c r="B44" s="21" t="s">
        <v>150</v>
      </c>
      <c r="C44" s="46">
        <f>SUMIF('APU - Estructura'!$A$6:$A$138,$A44,'APU - Estructura'!$G$6:$G$138)+SUMIF('APU - Arquitectura'!$A$6:$A$121,$A44,'APU - Arquitectura'!$G$6:$G$121)+SUMIF('APU - Inst. Sanitarias'!$A$6:$A$88,$A44,'APU - Inst. Sanitarias'!$G$6:$G$88)+SUMIF('APU - Inst. Electricas'!$A$6:$A$84,$A44,'APU - Inst. Electricas'!$G$6:$G$84)</f>
        <v>3</v>
      </c>
      <c r="D44" s="23">
        <f>SUMIF('APU - Estructura'!$A$6:$A$138,$A44,'APU - Estructura'!$H$6:$H$138)+SUMIF('APU - Arquitectura'!$A$6:$A$121,$A44,'APU - Arquitectura'!$H$6:$H$121)+SUMIF('APU - Inst. Sanitarias'!$A$6:$A$88,$A44,'APU - Inst. Sanitarias'!$H$6:$H$88)+SUMIF('APU - Inst. Electricas'!$A$6:$A$84,$A44,'APU - Inst. Electricas'!$H$6:$H$84)</f>
        <v>51000</v>
      </c>
    </row>
    <row r="45" spans="1:4" x14ac:dyDescent="0.3">
      <c r="A45" s="25" t="s">
        <v>222</v>
      </c>
      <c r="B45" s="24" t="s">
        <v>150</v>
      </c>
      <c r="C45" s="48">
        <f>SUMIF('APU - Estructura'!$A$6:$A$138,$A45,'APU - Estructura'!$G$6:$G$138)+SUMIF('APU - Arquitectura'!$A$6:$A$121,$A45,'APU - Arquitectura'!$G$6:$G$121)+SUMIF('APU - Inst. Sanitarias'!$A$6:$A$88,$A45,'APU - Inst. Sanitarias'!$G$6:$G$88)+SUMIF('APU - Inst. Electricas'!$A$6:$A$84,$A45,'APU - Inst. Electricas'!$G$6:$G$84)</f>
        <v>2</v>
      </c>
      <c r="D45" s="26">
        <f>SUMIF('APU - Estructura'!$A$6:$A$138,$A45,'APU - Estructura'!$H$6:$H$138)+SUMIF('APU - Arquitectura'!$A$6:$A$121,$A45,'APU - Arquitectura'!$H$6:$H$121)+SUMIF('APU - Inst. Sanitarias'!$A$6:$A$88,$A45,'APU - Inst. Sanitarias'!$H$6:$H$88)+SUMIF('APU - Inst. Electricas'!$A$6:$A$84,$A45,'APU - Inst. Electricas'!$H$6:$H$84)</f>
        <v>130000</v>
      </c>
    </row>
    <row r="46" spans="1:4" x14ac:dyDescent="0.3">
      <c r="A46" s="22" t="s">
        <v>223</v>
      </c>
      <c r="B46" s="21" t="s">
        <v>150</v>
      </c>
      <c r="C46" s="46">
        <f>SUMIF('APU - Estructura'!$A$6:$A$138,$A46,'APU - Estructura'!$G$6:$G$138)+SUMIF('APU - Arquitectura'!$A$6:$A$121,$A46,'APU - Arquitectura'!$G$6:$G$121)+SUMIF('APU - Inst. Sanitarias'!$A$6:$A$88,$A46,'APU - Inst. Sanitarias'!$G$6:$G$88)+SUMIF('APU - Inst. Electricas'!$A$6:$A$84,$A46,'APU - Inst. Electricas'!$G$6:$G$84)</f>
        <v>2</v>
      </c>
      <c r="D46" s="23">
        <f>SUMIF('APU - Estructura'!$A$6:$A$138,$A46,'APU - Estructura'!$H$6:$H$138)+SUMIF('APU - Arquitectura'!$A$6:$A$121,$A46,'APU - Arquitectura'!$H$6:$H$121)+SUMIF('APU - Inst. Sanitarias'!$A$6:$A$88,$A46,'APU - Inst. Sanitarias'!$H$6:$H$88)+SUMIF('APU - Inst. Electricas'!$A$6:$A$84,$A46,'APU - Inst. Electricas'!$H$6:$H$84)</f>
        <v>50000</v>
      </c>
    </row>
    <row r="47" spans="1:4" x14ac:dyDescent="0.3">
      <c r="A47" s="25" t="s">
        <v>203</v>
      </c>
      <c r="B47" s="24" t="s">
        <v>150</v>
      </c>
      <c r="C47" s="48">
        <f>SUMIF('APU - Estructura'!$A$6:$A$138,$A47,'APU - Estructura'!$G$6:$G$138)+SUMIF('APU - Arquitectura'!$A$6:$A$121,$A47,'APU - Arquitectura'!$G$6:$G$121)+SUMIF('APU - Inst. Sanitarias'!$A$6:$A$88,$A47,'APU - Inst. Sanitarias'!$G$6:$G$88)+SUMIF('APU - Inst. Electricas'!$A$6:$A$84,$A47,'APU - Inst. Electricas'!$G$6:$G$84)</f>
        <v>2</v>
      </c>
      <c r="D47" s="26">
        <f>SUMIF('APU - Estructura'!$A$6:$A$138,$A47,'APU - Estructura'!$H$6:$H$138)+SUMIF('APU - Arquitectura'!$A$6:$A$121,$A47,'APU - Arquitectura'!$H$6:$H$121)+SUMIF('APU - Inst. Sanitarias'!$A$6:$A$88,$A47,'APU - Inst. Sanitarias'!$H$6:$H$88)+SUMIF('APU - Inst. Electricas'!$A$6:$A$84,$A47,'APU - Inst. Electricas'!$H$6:$H$84)</f>
        <v>64000</v>
      </c>
    </row>
    <row r="48" spans="1:4" x14ac:dyDescent="0.3">
      <c r="A48" s="22" t="s">
        <v>225</v>
      </c>
      <c r="B48" s="21" t="s">
        <v>150</v>
      </c>
      <c r="C48" s="46">
        <f>SUMIF('APU - Estructura'!$A$6:$A$138,$A48,'APU - Estructura'!$G$6:$G$138)+SUMIF('APU - Arquitectura'!$A$6:$A$121,$A48,'APU - Arquitectura'!$G$6:$G$121)+SUMIF('APU - Inst. Sanitarias'!$A$6:$A$88,$A48,'APU - Inst. Sanitarias'!$G$6:$G$88)+SUMIF('APU - Inst. Electricas'!$A$6:$A$84,$A48,'APU - Inst. Electricas'!$G$6:$G$84)</f>
        <v>2</v>
      </c>
      <c r="D48" s="23">
        <f>SUMIF('APU - Estructura'!$A$6:$A$138,$A48,'APU - Estructura'!$H$6:$H$138)+SUMIF('APU - Arquitectura'!$A$6:$A$121,$A48,'APU - Arquitectura'!$H$6:$H$121)+SUMIF('APU - Inst. Sanitarias'!$A$6:$A$88,$A48,'APU - Inst. Sanitarias'!$H$6:$H$88)+SUMIF('APU - Inst. Electricas'!$A$6:$A$84,$A48,'APU - Inst. Electricas'!$H$6:$H$84)</f>
        <v>6000</v>
      </c>
    </row>
    <row r="49" spans="1:4" x14ac:dyDescent="0.3">
      <c r="A49" s="25" t="s">
        <v>227</v>
      </c>
      <c r="B49" s="24" t="s">
        <v>150</v>
      </c>
      <c r="C49" s="48">
        <f>SUMIF('APU - Estructura'!$A$6:$A$138,$A49,'APU - Estructura'!$G$6:$G$138)+SUMIF('APU - Arquitectura'!$A$6:$A$121,$A49,'APU - Arquitectura'!$G$6:$G$121)+SUMIF('APU - Inst. Sanitarias'!$A$6:$A$88,$A49,'APU - Inst. Sanitarias'!$G$6:$G$88)+SUMIF('APU - Inst. Electricas'!$A$6:$A$84,$A49,'APU - Inst. Electricas'!$G$6:$G$84)</f>
        <v>2</v>
      </c>
      <c r="D49" s="26">
        <f>SUMIF('APU - Estructura'!$A$6:$A$138,$A49,'APU - Estructura'!$H$6:$H$138)+SUMIF('APU - Arquitectura'!$A$6:$A$121,$A49,'APU - Arquitectura'!$H$6:$H$121)+SUMIF('APU - Inst. Sanitarias'!$A$6:$A$88,$A49,'APU - Inst. Sanitarias'!$H$6:$H$88)+SUMIF('APU - Inst. Electricas'!$A$6:$A$84,$A49,'APU - Inst. Electricas'!$H$6:$H$84)</f>
        <v>76000</v>
      </c>
    </row>
    <row r="50" spans="1:4" x14ac:dyDescent="0.3">
      <c r="A50" s="22" t="s">
        <v>228</v>
      </c>
      <c r="B50" s="21" t="s">
        <v>150</v>
      </c>
      <c r="C50" s="46">
        <f>SUMIF('APU - Estructura'!$A$6:$A$138,$A50,'APU - Estructura'!$G$6:$G$138)+SUMIF('APU - Arquitectura'!$A$6:$A$121,$A50,'APU - Arquitectura'!$G$6:$G$121)+SUMIF('APU - Inst. Sanitarias'!$A$6:$A$88,$A50,'APU - Inst. Sanitarias'!$G$6:$G$88)+SUMIF('APU - Inst. Electricas'!$A$6:$A$84,$A50,'APU - Inst. Electricas'!$G$6:$G$84)</f>
        <v>2</v>
      </c>
      <c r="D50" s="23">
        <f>SUMIF('APU - Estructura'!$A$6:$A$138,$A50,'APU - Estructura'!$H$6:$H$138)+SUMIF('APU - Arquitectura'!$A$6:$A$121,$A50,'APU - Arquitectura'!$H$6:$H$121)+SUMIF('APU - Inst. Sanitarias'!$A$6:$A$88,$A50,'APU - Inst. Sanitarias'!$H$6:$H$88)+SUMIF('APU - Inst. Electricas'!$A$6:$A$84,$A50,'APU - Inst. Electricas'!$H$6:$H$84)</f>
        <v>14000</v>
      </c>
    </row>
    <row r="51" spans="1:4" x14ac:dyDescent="0.3">
      <c r="A51" s="25" t="s">
        <v>230</v>
      </c>
      <c r="B51" s="24" t="s">
        <v>150</v>
      </c>
      <c r="C51" s="48">
        <f>SUMIF('APU - Estructura'!$A$6:$A$138,$A51,'APU - Estructura'!$G$6:$G$138)+SUMIF('APU - Arquitectura'!$A$6:$A$121,$A51,'APU - Arquitectura'!$G$6:$G$121)+SUMIF('APU - Inst. Sanitarias'!$A$6:$A$88,$A51,'APU - Inst. Sanitarias'!$G$6:$G$88)+SUMIF('APU - Inst. Electricas'!$A$6:$A$84,$A51,'APU - Inst. Electricas'!$G$6:$G$84)</f>
        <v>1</v>
      </c>
      <c r="D51" s="26">
        <f>SUMIF('APU - Estructura'!$A$6:$A$138,$A51,'APU - Estructura'!$H$6:$H$138)+SUMIF('APU - Arquitectura'!$A$6:$A$121,$A51,'APU - Arquitectura'!$H$6:$H$121)+SUMIF('APU - Inst. Sanitarias'!$A$6:$A$88,$A51,'APU - Inst. Sanitarias'!$H$6:$H$88)+SUMIF('APU - Inst. Electricas'!$A$6:$A$84,$A51,'APU - Inst. Electricas'!$H$6:$H$84)</f>
        <v>165000</v>
      </c>
    </row>
    <row r="52" spans="1:4" x14ac:dyDescent="0.3">
      <c r="A52" s="22" t="s">
        <v>231</v>
      </c>
      <c r="B52" s="21" t="s">
        <v>181</v>
      </c>
      <c r="C52" s="46">
        <f>SUMIF('APU - Estructura'!$A$6:$A$138,$A52,'APU - Estructura'!$G$6:$G$138)+SUMIF('APU - Arquitectura'!$A$6:$A$121,$A52,'APU - Arquitectura'!$G$6:$G$121)+SUMIF('APU - Inst. Sanitarias'!$A$6:$A$88,$A52,'APU - Inst. Sanitarias'!$G$6:$G$88)+SUMIF('APU - Inst. Electricas'!$A$6:$A$84,$A52,'APU - Inst. Electricas'!$G$6:$G$84)</f>
        <v>1</v>
      </c>
      <c r="D52" s="23">
        <f>SUMIF('APU - Estructura'!$A$6:$A$138,$A52,'APU - Estructura'!$H$6:$H$138)+SUMIF('APU - Arquitectura'!$A$6:$A$121,$A52,'APU - Arquitectura'!$H$6:$H$121)+SUMIF('APU - Inst. Sanitarias'!$A$6:$A$88,$A52,'APU - Inst. Sanitarias'!$H$6:$H$88)+SUMIF('APU - Inst. Electricas'!$A$6:$A$84,$A52,'APU - Inst. Electricas'!$H$6:$H$84)</f>
        <v>15000</v>
      </c>
    </row>
    <row r="53" spans="1:4" x14ac:dyDescent="0.3">
      <c r="A53" s="25" t="s">
        <v>248</v>
      </c>
      <c r="B53" s="24" t="s">
        <v>150</v>
      </c>
      <c r="C53" s="48">
        <f>SUMIF('APU - Estructura'!$A$6:$A$138,$A53,'APU - Estructura'!$G$6:$G$138)+SUMIF('APU - Arquitectura'!$A$6:$A$121,$A53,'APU - Arquitectura'!$G$6:$G$121)+SUMIF('APU - Inst. Sanitarias'!$A$6:$A$88,$A53,'APU - Inst. Sanitarias'!$G$6:$G$88)+SUMIF('APU - Inst. Electricas'!$A$6:$A$84,$A53,'APU - Inst. Electricas'!$G$6:$G$84)</f>
        <v>1</v>
      </c>
      <c r="D53" s="26">
        <f>SUMIF('APU - Estructura'!$A$6:$A$138,$A53,'APU - Estructura'!$H$6:$H$138)+SUMIF('APU - Arquitectura'!$A$6:$A$121,$A53,'APU - Arquitectura'!$H$6:$H$121)+SUMIF('APU - Inst. Sanitarias'!$A$6:$A$88,$A53,'APU - Inst. Sanitarias'!$H$6:$H$88)+SUMIF('APU - Inst. Electricas'!$A$6:$A$84,$A53,'APU - Inst. Electricas'!$H$6:$H$84)</f>
        <v>65000</v>
      </c>
    </row>
    <row r="54" spans="1:4" x14ac:dyDescent="0.3">
      <c r="A54" s="22" t="s">
        <v>249</v>
      </c>
      <c r="B54" s="21" t="s">
        <v>181</v>
      </c>
      <c r="C54" s="46">
        <f>SUMIF('APU - Estructura'!$A$6:$A$138,$A54,'APU - Estructura'!$G$6:$G$138)+SUMIF('APU - Arquitectura'!$A$6:$A$121,$A54,'APU - Arquitectura'!$G$6:$G$121)+SUMIF('APU - Inst. Sanitarias'!$A$6:$A$88,$A54,'APU - Inst. Sanitarias'!$G$6:$G$88)+SUMIF('APU - Inst. Electricas'!$A$6:$A$84,$A54,'APU - Inst. Electricas'!$G$6:$G$84)</f>
        <v>1</v>
      </c>
      <c r="D54" s="23">
        <f>SUMIF('APU - Estructura'!$A$6:$A$138,$A54,'APU - Estructura'!$H$6:$H$138)+SUMIF('APU - Arquitectura'!$A$6:$A$121,$A54,'APU - Arquitectura'!$H$6:$H$121)+SUMIF('APU - Inst. Sanitarias'!$A$6:$A$88,$A54,'APU - Inst. Sanitarias'!$H$6:$H$88)+SUMIF('APU - Inst. Electricas'!$A$6:$A$84,$A54,'APU - Inst. Electricas'!$H$6:$H$84)</f>
        <v>55000</v>
      </c>
    </row>
    <row r="55" spans="1:4" x14ac:dyDescent="0.3">
      <c r="A55" s="25" t="s">
        <v>251</v>
      </c>
      <c r="B55" s="24" t="s">
        <v>157</v>
      </c>
      <c r="C55" s="48">
        <f>SUMIF('APU - Estructura'!$A$6:$A$138,$A55,'APU - Estructura'!$G$6:$G$138)+SUMIF('APU - Arquitectura'!$A$6:$A$121,$A55,'APU - Arquitectura'!$G$6:$G$121)+SUMIF('APU - Inst. Sanitarias'!$A$6:$A$88,$A55,'APU - Inst. Sanitarias'!$G$6:$G$88)+SUMIF('APU - Inst. Electricas'!$A$6:$A$84,$A55,'APU - Inst. Electricas'!$G$6:$G$84)</f>
        <v>150</v>
      </c>
      <c r="D55" s="26">
        <f>SUMIF('APU - Estructura'!$A$6:$A$138,$A55,'APU - Estructura'!$H$6:$H$138)+SUMIF('APU - Arquitectura'!$A$6:$A$121,$A55,'APU - Arquitectura'!$H$6:$H$121)+SUMIF('APU - Inst. Sanitarias'!$A$6:$A$88,$A55,'APU - Inst. Sanitarias'!$H$6:$H$88)+SUMIF('APU - Inst. Electricas'!$A$6:$A$84,$A55,'APU - Inst. Electricas'!$H$6:$H$84)</f>
        <v>105000</v>
      </c>
    </row>
    <row r="56" spans="1:4" x14ac:dyDescent="0.3">
      <c r="A56" s="22" t="s">
        <v>252</v>
      </c>
      <c r="B56" s="21" t="s">
        <v>150</v>
      </c>
      <c r="C56" s="46">
        <f>SUMIF('APU - Estructura'!$A$6:$A$138,$A56,'APU - Estructura'!$G$6:$G$138)+SUMIF('APU - Arquitectura'!$A$6:$A$121,$A56,'APU - Arquitectura'!$G$6:$G$121)+SUMIF('APU - Inst. Sanitarias'!$A$6:$A$88,$A56,'APU - Inst. Sanitarias'!$G$6:$G$88)+SUMIF('APU - Inst. Electricas'!$A$6:$A$84,$A56,'APU - Inst. Electricas'!$G$6:$G$84)</f>
        <v>25</v>
      </c>
      <c r="D56" s="23">
        <f>SUMIF('APU - Estructura'!$A$6:$A$138,$A56,'APU - Estructura'!$H$6:$H$138)+SUMIF('APU - Arquitectura'!$A$6:$A$121,$A56,'APU - Arquitectura'!$H$6:$H$121)+SUMIF('APU - Inst. Sanitarias'!$A$6:$A$88,$A56,'APU - Inst. Sanitarias'!$H$6:$H$88)+SUMIF('APU - Inst. Electricas'!$A$6:$A$84,$A56,'APU - Inst. Electricas'!$H$6:$H$84)</f>
        <v>22500</v>
      </c>
    </row>
    <row r="57" spans="1:4" x14ac:dyDescent="0.3">
      <c r="A57" s="25" t="s">
        <v>255</v>
      </c>
      <c r="B57" s="24" t="s">
        <v>157</v>
      </c>
      <c r="C57" s="48">
        <f>SUMIF('APU - Estructura'!$A$6:$A$138,$A57,'APU - Estructura'!$G$6:$G$138)+SUMIF('APU - Arquitectura'!$A$6:$A$121,$A57,'APU - Arquitectura'!$G$6:$G$121)+SUMIF('APU - Inst. Sanitarias'!$A$6:$A$88,$A57,'APU - Inst. Sanitarias'!$G$6:$G$88)+SUMIF('APU - Inst. Electricas'!$A$6:$A$84,$A57,'APU - Inst. Electricas'!$G$6:$G$84)</f>
        <v>120</v>
      </c>
      <c r="D57" s="26">
        <f>SUMIF('APU - Estructura'!$A$6:$A$138,$A57,'APU - Estructura'!$H$6:$H$138)+SUMIF('APU - Arquitectura'!$A$6:$A$121,$A57,'APU - Arquitectura'!$H$6:$H$121)+SUMIF('APU - Inst. Sanitarias'!$A$6:$A$88,$A57,'APU - Inst. Sanitarias'!$H$6:$H$88)+SUMIF('APU - Inst. Electricas'!$A$6:$A$84,$A57,'APU - Inst. Electricas'!$H$6:$H$84)</f>
        <v>108000</v>
      </c>
    </row>
    <row r="58" spans="1:4" x14ac:dyDescent="0.3">
      <c r="A58" s="22" t="s">
        <v>256</v>
      </c>
      <c r="B58" s="21" t="s">
        <v>150</v>
      </c>
      <c r="C58" s="46">
        <f>SUMIF('APU - Estructura'!$A$6:$A$138,$A58,'APU - Estructura'!$G$6:$G$138)+SUMIF('APU - Arquitectura'!$A$6:$A$121,$A58,'APU - Arquitectura'!$G$6:$G$121)+SUMIF('APU - Inst. Sanitarias'!$A$6:$A$88,$A58,'APU - Inst. Sanitarias'!$G$6:$G$88)+SUMIF('APU - Inst. Electricas'!$A$6:$A$84,$A58,'APU - Inst. Electricas'!$G$6:$G$84)</f>
        <v>20</v>
      </c>
      <c r="D58" s="23">
        <f>SUMIF('APU - Estructura'!$A$6:$A$138,$A58,'APU - Estructura'!$H$6:$H$138)+SUMIF('APU - Arquitectura'!$A$6:$A$121,$A58,'APU - Arquitectura'!$H$6:$H$121)+SUMIF('APU - Inst. Sanitarias'!$A$6:$A$88,$A58,'APU - Inst. Sanitarias'!$H$6:$H$88)+SUMIF('APU - Inst. Electricas'!$A$6:$A$84,$A58,'APU - Inst. Electricas'!$H$6:$H$84)</f>
        <v>28000</v>
      </c>
    </row>
    <row r="59" spans="1:4" x14ac:dyDescent="0.3">
      <c r="A59" s="25" t="s">
        <v>258</v>
      </c>
      <c r="B59" s="24" t="s">
        <v>157</v>
      </c>
      <c r="C59" s="48">
        <f>SUMIF('APU - Estructura'!$A$6:$A$138,$A59,'APU - Estructura'!$G$6:$G$138)+SUMIF('APU - Arquitectura'!$A$6:$A$121,$A59,'APU - Arquitectura'!$G$6:$G$121)+SUMIF('APU - Inst. Sanitarias'!$A$6:$A$88,$A59,'APU - Inst. Sanitarias'!$G$6:$G$88)+SUMIF('APU - Inst. Electricas'!$A$6:$A$84,$A59,'APU - Inst. Electricas'!$G$6:$G$84)</f>
        <v>189</v>
      </c>
      <c r="D59" s="26">
        <f>SUMIF('APU - Estructura'!$A$6:$A$138,$A59,'APU - Estructura'!$H$6:$H$138)+SUMIF('APU - Arquitectura'!$A$6:$A$121,$A59,'APU - Arquitectura'!$H$6:$H$121)+SUMIF('APU - Inst. Sanitarias'!$A$6:$A$88,$A59,'APU - Inst. Sanitarias'!$H$6:$H$88)+SUMIF('APU - Inst. Electricas'!$A$6:$A$84,$A59,'APU - Inst. Electricas'!$H$6:$H$84)</f>
        <v>132300</v>
      </c>
    </row>
    <row r="60" spans="1:4" x14ac:dyDescent="0.3">
      <c r="A60" s="22" t="s">
        <v>259</v>
      </c>
      <c r="B60" s="21" t="s">
        <v>129</v>
      </c>
      <c r="C60" s="46">
        <f>SUMIF('APU - Estructura'!$A$6:$A$138,$A60,'APU - Estructura'!$G$6:$G$138)+SUMIF('APU - Arquitectura'!$A$6:$A$121,$A60,'APU - Arquitectura'!$G$6:$G$121)+SUMIF('APU - Inst. Sanitarias'!$A$6:$A$88,$A60,'APU - Inst. Sanitarias'!$G$6:$G$88)+SUMIF('APU - Inst. Electricas'!$A$6:$A$84,$A60,'APU - Inst. Electricas'!$G$6:$G$84)</f>
        <v>180</v>
      </c>
      <c r="D60" s="23">
        <f>SUMIF('APU - Estructura'!$A$6:$A$138,$A60,'APU - Estructura'!$H$6:$H$138)+SUMIF('APU - Arquitectura'!$A$6:$A$121,$A60,'APU - Arquitectura'!$H$6:$H$121)+SUMIF('APU - Inst. Sanitarias'!$A$6:$A$88,$A60,'APU - Inst. Sanitarias'!$H$6:$H$88)+SUMIF('APU - Inst. Electricas'!$A$6:$A$84,$A60,'APU - Inst. Electricas'!$H$6:$H$84)</f>
        <v>36000</v>
      </c>
    </row>
    <row r="61" spans="1:4" x14ac:dyDescent="0.3">
      <c r="A61" s="25" t="s">
        <v>261</v>
      </c>
      <c r="B61" s="24" t="s">
        <v>157</v>
      </c>
      <c r="C61" s="48">
        <f>SUMIF('APU - Estructura'!$A$6:$A$138,$A61,'APU - Estructura'!$G$6:$G$138)+SUMIF('APU - Arquitectura'!$A$6:$A$121,$A61,'APU - Arquitectura'!$G$6:$G$121)+SUMIF('APU - Inst. Sanitarias'!$A$6:$A$88,$A61,'APU - Inst. Sanitarias'!$G$6:$G$88)+SUMIF('APU - Inst. Electricas'!$A$6:$A$84,$A61,'APU - Inst. Electricas'!$G$6:$G$84)</f>
        <v>420</v>
      </c>
      <c r="D61" s="26">
        <f>SUMIF('APU - Estructura'!$A$6:$A$138,$A61,'APU - Estructura'!$H$6:$H$138)+SUMIF('APU - Arquitectura'!$A$6:$A$121,$A61,'APU - Arquitectura'!$H$6:$H$121)+SUMIF('APU - Inst. Sanitarias'!$A$6:$A$88,$A61,'APU - Inst. Sanitarias'!$H$6:$H$88)+SUMIF('APU - Inst. Electricas'!$A$6:$A$84,$A61,'APU - Inst. Electricas'!$H$6:$H$84)</f>
        <v>273000</v>
      </c>
    </row>
    <row r="62" spans="1:4" x14ac:dyDescent="0.3">
      <c r="A62" s="22" t="s">
        <v>263</v>
      </c>
      <c r="B62" s="21" t="s">
        <v>181</v>
      </c>
      <c r="C62" s="46">
        <f>SUMIF('APU - Estructura'!$A$6:$A$138,$A62,'APU - Estructura'!$G$6:$G$138)+SUMIF('APU - Arquitectura'!$A$6:$A$121,$A62,'APU - Arquitectura'!$G$6:$G$121)+SUMIF('APU - Inst. Sanitarias'!$A$6:$A$88,$A62,'APU - Inst. Sanitarias'!$G$6:$G$88)+SUMIF('APU - Inst. Electricas'!$A$6:$A$84,$A62,'APU - Inst. Electricas'!$G$6:$G$84)</f>
        <v>1</v>
      </c>
      <c r="D62" s="23">
        <f>SUMIF('APU - Estructura'!$A$6:$A$138,$A62,'APU - Estructura'!$H$6:$H$138)+SUMIF('APU - Arquitectura'!$A$6:$A$121,$A62,'APU - Arquitectura'!$H$6:$H$121)+SUMIF('APU - Inst. Sanitarias'!$A$6:$A$88,$A62,'APU - Inst. Sanitarias'!$H$6:$H$88)+SUMIF('APU - Inst. Electricas'!$A$6:$A$84,$A62,'APU - Inst. Electricas'!$H$6:$H$84)</f>
        <v>55000</v>
      </c>
    </row>
    <row r="63" spans="1:4" x14ac:dyDescent="0.3">
      <c r="A63" s="25" t="s">
        <v>264</v>
      </c>
      <c r="B63" s="24" t="s">
        <v>150</v>
      </c>
      <c r="C63" s="48">
        <f>SUMIF('APU - Estructura'!$A$6:$A$138,$A63,'APU - Estructura'!$G$6:$G$138)+SUMIF('APU - Arquitectura'!$A$6:$A$121,$A63,'APU - Arquitectura'!$G$6:$G$121)+SUMIF('APU - Inst. Sanitarias'!$A$6:$A$88,$A63,'APU - Inst. Sanitarias'!$G$6:$G$88)+SUMIF('APU - Inst. Electricas'!$A$6:$A$84,$A63,'APU - Inst. Electricas'!$G$6:$G$84)</f>
        <v>1</v>
      </c>
      <c r="D63" s="26">
        <f>SUMIF('APU - Estructura'!$A$6:$A$138,$A63,'APU - Estructura'!$H$6:$H$138)+SUMIF('APU - Arquitectura'!$A$6:$A$121,$A63,'APU - Arquitectura'!$H$6:$H$121)+SUMIF('APU - Inst. Sanitarias'!$A$6:$A$88,$A63,'APU - Inst. Sanitarias'!$H$6:$H$88)+SUMIF('APU - Inst. Electricas'!$A$6:$A$84,$A63,'APU - Inst. Electricas'!$H$6:$H$84)</f>
        <v>10000</v>
      </c>
    </row>
    <row r="64" spans="1:4" x14ac:dyDescent="0.3">
      <c r="A64" s="22" t="s">
        <v>266</v>
      </c>
      <c r="B64" s="21" t="s">
        <v>150</v>
      </c>
      <c r="C64" s="46">
        <f>SUMIF('APU - Estructura'!$A$6:$A$138,$A64,'APU - Estructura'!$G$6:$G$138)+SUMIF('APU - Arquitectura'!$A$6:$A$121,$A64,'APU - Arquitectura'!$G$6:$G$121)+SUMIF('APU - Inst. Sanitarias'!$A$6:$A$88,$A64,'APU - Inst. Sanitarias'!$G$6:$G$88)+SUMIF('APU - Inst. Electricas'!$A$6:$A$84,$A64,'APU - Inst. Electricas'!$G$6:$G$84)</f>
        <v>20</v>
      </c>
      <c r="D64" s="23">
        <f>SUMIF('APU - Estructura'!$A$6:$A$138,$A64,'APU - Estructura'!$H$6:$H$138)+SUMIF('APU - Arquitectura'!$A$6:$A$121,$A64,'APU - Arquitectura'!$H$6:$H$121)+SUMIF('APU - Inst. Sanitarias'!$A$6:$A$88,$A64,'APU - Inst. Sanitarias'!$H$6:$H$88)+SUMIF('APU - Inst. Electricas'!$A$6:$A$84,$A64,'APU - Inst. Electricas'!$H$6:$H$84)</f>
        <v>240000</v>
      </c>
    </row>
    <row r="65" spans="1:4" x14ac:dyDescent="0.3">
      <c r="A65" s="25" t="s">
        <v>268</v>
      </c>
      <c r="B65" s="24" t="s">
        <v>150</v>
      </c>
      <c r="C65" s="48">
        <f>SUMIF('APU - Estructura'!$A$6:$A$138,$A65,'APU - Estructura'!$G$6:$G$138)+SUMIF('APU - Arquitectura'!$A$6:$A$121,$A65,'APU - Arquitectura'!$G$6:$G$121)+SUMIF('APU - Inst. Sanitarias'!$A$6:$A$88,$A65,'APU - Inst. Sanitarias'!$G$6:$G$88)+SUMIF('APU - Inst. Electricas'!$A$6:$A$84,$A65,'APU - Inst. Electricas'!$G$6:$G$84)</f>
        <v>1</v>
      </c>
      <c r="D65" s="26">
        <f>SUMIF('APU - Estructura'!$A$6:$A$138,$A65,'APU - Estructura'!$H$6:$H$138)+SUMIF('APU - Arquitectura'!$A$6:$A$121,$A65,'APU - Arquitectura'!$H$6:$H$121)+SUMIF('APU - Inst. Sanitarias'!$A$6:$A$88,$A65,'APU - Inst. Sanitarias'!$H$6:$H$88)+SUMIF('APU - Inst. Electricas'!$A$6:$A$84,$A65,'APU - Inst. Electricas'!$H$6:$H$84)</f>
        <v>75000</v>
      </c>
    </row>
    <row r="66" spans="1:4" x14ac:dyDescent="0.3">
      <c r="A66" s="22" t="s">
        <v>269</v>
      </c>
      <c r="B66" s="21" t="s">
        <v>181</v>
      </c>
      <c r="C66" s="46">
        <f>SUMIF('APU - Estructura'!$A$6:$A$138,$A66,'APU - Estructura'!$G$6:$G$138)+SUMIF('APU - Arquitectura'!$A$6:$A$121,$A66,'APU - Arquitectura'!$G$6:$G$121)+SUMIF('APU - Inst. Sanitarias'!$A$6:$A$88,$A66,'APU - Inst. Sanitarias'!$G$6:$G$88)+SUMIF('APU - Inst. Electricas'!$A$6:$A$84,$A66,'APU - Inst. Electricas'!$G$6:$G$84)</f>
        <v>1</v>
      </c>
      <c r="D66" s="23">
        <f>SUMIF('APU - Estructura'!$A$6:$A$138,$A66,'APU - Estructura'!$H$6:$H$138)+SUMIF('APU - Arquitectura'!$A$6:$A$121,$A66,'APU - Arquitectura'!$H$6:$H$121)+SUMIF('APU - Inst. Sanitarias'!$A$6:$A$88,$A66,'APU - Inst. Sanitarias'!$H$6:$H$88)+SUMIF('APU - Inst. Electricas'!$A$6:$A$84,$A66,'APU - Inst. Electricas'!$H$6:$H$84)</f>
        <v>20000</v>
      </c>
    </row>
    <row r="67" spans="1:4" x14ac:dyDescent="0.3">
      <c r="A67" s="8" t="s">
        <v>341</v>
      </c>
      <c r="B67" s="8"/>
      <c r="C67" s="8"/>
      <c r="D67" s="27">
        <f>SUM(D6:D66)</f>
        <v>21935130</v>
      </c>
    </row>
    <row r="69" spans="1:4" ht="24" customHeight="1" x14ac:dyDescent="0.3">
      <c r="A69" s="5" t="s">
        <v>342</v>
      </c>
      <c r="B69" s="5"/>
      <c r="C69" s="5"/>
      <c r="D69" s="5"/>
    </row>
  </sheetData>
  <mergeCells count="5">
    <mergeCell ref="A1:D1"/>
    <mergeCell ref="A2:D2"/>
    <mergeCell ref="A3:D3"/>
    <mergeCell ref="A67:C67"/>
    <mergeCell ref="A69:D69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Hoja Resumen</vt:lpstr>
      <vt:lpstr>Cuadro de Areas</vt:lpstr>
      <vt:lpstr>Configuracion DS27</vt:lpstr>
      <vt:lpstr>Metrado - Estructura</vt:lpstr>
      <vt:lpstr>APU - Estructura</vt:lpstr>
      <vt:lpstr>MO - Estructura</vt:lpstr>
      <vt:lpstr>MAT - Estructura</vt:lpstr>
      <vt:lpstr>Metrado - Arquitectura</vt:lpstr>
      <vt:lpstr>APU - Arquitectura</vt:lpstr>
      <vt:lpstr>MO - Arquitectura</vt:lpstr>
      <vt:lpstr>MAT - Arquitectura</vt:lpstr>
      <vt:lpstr>Metrado - Inst. Sanitarias</vt:lpstr>
      <vt:lpstr>APU - Inst. Sanitarias</vt:lpstr>
      <vt:lpstr>MO - Inst. Sanitarias</vt:lpstr>
      <vt:lpstr>MAT - Inst. Sanitarias</vt:lpstr>
      <vt:lpstr>Metrado - Inst. Electricas</vt:lpstr>
      <vt:lpstr>APU - Inst. Electricas</vt:lpstr>
      <vt:lpstr>MO - Inst. Electricas</vt:lpstr>
      <vt:lpstr>MAT - Inst. Electricas</vt:lpstr>
      <vt:lpstr>MINVU - Nuble</vt:lpstr>
      <vt:lpstr>MINVU - Valparaiso</vt:lpstr>
      <vt:lpstr>MINVU - RM</vt:lpstr>
      <vt:lpstr>MINVU - Araucania</vt:lpstr>
      <vt:lpstr>Lista de Insumos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revision>0</cp:revision>
  <dcterms:created xsi:type="dcterms:W3CDTF">2026-07-13T05:35:41Z</dcterms:created>
  <dcterms:modified xsi:type="dcterms:W3CDTF">2026-07-18T18:11:41Z</dcterms:modified>
  <dc:language>en-US</dc:language>
</cp:coreProperties>
</file>