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Tabla de Pesos y Precios" sheetId="2" state="visible" r:id="rId4"/>
    <sheet name="Cubicacion de Barras" sheetId="3" state="visible" r:id="rId5"/>
    <sheet name="Cubicacion de Estribos" sheetId="4" state="visible" r:id="rId6"/>
    <sheet name="Cubicacion de Malla ACMA" sheetId="5" state="visible" r:id="rId7"/>
    <sheet name="Resumen por Diametr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<sst xmlns="http://schemas.openxmlformats.org/spreadsheetml/2006/main" count="117" uniqueCount="91">
  <si>
    <t xml:space="preserve">CALCULA OBRA CHILE</t>
  </si>
  <si>
    <t xml:space="preserve">Cubicacion de Acero y Estructuras</t>
  </si>
  <si>
    <t xml:space="preserve">www.calculaobrachile.com   |   contacto@calculaobrachile.com</t>
  </si>
  <si>
    <t xml:space="preserve">CUBICACION DE FIERRO DE ARMADURA, ESTRIBOS, MALLA ACMA Y PESO DE ACERO</t>
  </si>
  <si>
    <t xml:space="preserve">RESUMEN GENERAL</t>
  </si>
  <si>
    <t xml:space="preserve">PROYECTO:</t>
  </si>
  <si>
    <t xml:space="preserve">Vivienda unifamiliar / ampliacion (editar)</t>
  </si>
  <si>
    <t xml:space="preserve">DIRECCION:</t>
  </si>
  <si>
    <t xml:space="preserve">Comuna, Region (editar)</t>
  </si>
  <si>
    <t xml:space="preserve">MANDANTE / PROPIETARIO:</t>
  </si>
  <si>
    <t xml:space="preserve">Nombre del mandante (editar)</t>
  </si>
  <si>
    <t xml:space="preserve">FECHA:</t>
  </si>
  <si>
    <t xml:space="preserve">Julio 2026 (editar)</t>
  </si>
  <si>
    <t xml:space="preserve">Barras + Estribos</t>
  </si>
  <si>
    <t xml:space="preserve">Malla ACMA</t>
  </si>
  <si>
    <t xml:space="preserve">PESO TOTAL DE ACERO (general)</t>
  </si>
  <si>
    <t xml:space="preserve">COSTO TOTAL DE ACERO (general)</t>
  </si>
  <si>
    <t xml:space="preserve">Los pesos por metro/m2 se calculan con formulas fisicas reales o fichas tecnicas de fabricante. Los precios son de referencia ferreteria/detalle (compra de barras y panos individuales) y son editables segun tu proveedor y region. Traslapos, ganchos y clases de empalme son valores practicos de referencia, no reemplazan el calculo estructural del proyecto.</t>
  </si>
  <si>
    <t xml:space="preserve">CALCULA OBRA CHILE  |  CUBICACION DE ACERO Y ESTRUCTURAS</t>
  </si>
  <si>
    <t xml:space="preserve">TABLA DE PESOS Y PRECIOS POR DIAMETRO</t>
  </si>
  <si>
    <t xml:space="preserve">El peso por metro se calcula con la formula fisica real (area x densidad del acero, 7.850 kg/m3). Los precios por kg son de referencia ferreteria/detalle (compra de barras individuales, no a granel) y son editables segun tu proveedor.</t>
  </si>
  <si>
    <t xml:space="preserve">DIAMETRO (mm)</t>
  </si>
  <si>
    <t xml:space="preserve">PESO (kg/m)</t>
  </si>
  <si>
    <t xml:space="preserve">PRECIO REF. ($/kg)</t>
  </si>
  <si>
    <t xml:space="preserve">CLASES DE EMPALME (traslape, en N de diametros)</t>
  </si>
  <si>
    <t xml:space="preserve">Compresion</t>
  </si>
  <si>
    <t xml:space="preserve">Traccion (no confinada)</t>
  </si>
  <si>
    <t xml:space="preserve">Traccion confinada / sismica</t>
  </si>
  <si>
    <t xml:space="preserve">Valores tipicos de referencia (30D compresion / 45D traccion / 60D traccion en zona confinada o sismica). La longitud de empalme exacta segun NCh430 depende ademas de la resistencia del hormigon y el detallamiento del proyecto; usa estos valores como estimacion practica, no como reemplazo del calculo estructural.</t>
  </si>
  <si>
    <t xml:space="preserve">MALLA ACMA (peso y precio por m2)</t>
  </si>
  <si>
    <t xml:space="preserve">TIPO</t>
  </si>
  <si>
    <t xml:space="preserve">PESO (kg/m2)</t>
  </si>
  <si>
    <t xml:space="preserve">PRECIO REF. ($/m2)</t>
  </si>
  <si>
    <t xml:space="preserve">C-92</t>
  </si>
  <si>
    <t xml:space="preserve">C-131</t>
  </si>
  <si>
    <t xml:space="preserve">C-139</t>
  </si>
  <si>
    <t xml:space="preserve">C-158</t>
  </si>
  <si>
    <t xml:space="preserve">C-188</t>
  </si>
  <si>
    <t xml:space="preserve">C-92 y C-139 confirmadas segun ficha tecnica ARMACERO 2023; C-131 desde el mismo catalogo. C-158 y C-188 estimadas proporcionalmente segun cuantia de acero (mismo peso por cm2/m que las anteriores) - valida contra la ficha de tu proveedor si usas estos dos ultimos tipos.</t>
  </si>
  <si>
    <t xml:space="preserve">PARAMETROS GENERALES (editables)</t>
  </si>
  <si>
    <t xml:space="preserve">Longitud comercial de barra (m)</t>
  </si>
  <si>
    <t xml:space="preserve">Factor de gancho de barra (N de diametros)</t>
  </si>
  <si>
    <t xml:space="preserve">Longitud gancho de estribo, c/gancho (m)</t>
  </si>
  <si>
    <t xml:space="preserve">% Traslape estandar en mallas ACMA (superficie extra)</t>
  </si>
  <si>
    <t xml:space="preserve">El gancho de barra se calcula como N de diametros x diametro (mm) / 1000. El N de traslapos de cada barra se calcula automaticamente en la hoja Cubicacion de Barras segun la longitud comercial.</t>
  </si>
  <si>
    <t xml:space="preserve">CUBICACION DE BARRAS LONGITUDINALES (ENFIERRADURA)</t>
  </si>
  <si>
    <t xml:space="preserve">Celdas en color ambar: editables. N Traslapos y Longitud Total se calculan automaticamente. La longitud de traslape depende de la Clase de Empalme elegida (ver Tabla de Pesos y Precios).</t>
  </si>
  <si>
    <t xml:space="preserve">ELEMENTO / PARTIDA</t>
  </si>
  <si>
    <t xml:space="preserve">CLASE DE EMPALME</t>
  </si>
  <si>
    <t xml:space="preserve">N BARRAS</t>
  </si>
  <si>
    <t xml:space="preserve">LONGITUD POR BARRA (m)</t>
  </si>
  <si>
    <t xml:space="preserve">N TRASLAPOS (auto)</t>
  </si>
  <si>
    <t xml:space="preserve">LONG. TRASLAPE UNIT. (m)</t>
  </si>
  <si>
    <t xml:space="preserve">N GANCHOS</t>
  </si>
  <si>
    <t xml:space="preserve">LONG. GANCHO UNIT. (m)</t>
  </si>
  <si>
    <t xml:space="preserve">% DESPERDICIO</t>
  </si>
  <si>
    <t xml:space="preserve">LONGITUD TOTAL (m)</t>
  </si>
  <si>
    <t xml:space="preserve">PESO TOTAL (kg)</t>
  </si>
  <si>
    <t xml:space="preserve">COSTO TOTAL ($)</t>
  </si>
  <si>
    <t xml:space="preserve">Zapata corrida - Fundacion</t>
  </si>
  <si>
    <t xml:space="preserve">Sobrecimiento</t>
  </si>
  <si>
    <t xml:space="preserve">Pilares 1er piso</t>
  </si>
  <si>
    <t xml:space="preserve">Vigas y cadenas</t>
  </si>
  <si>
    <t xml:space="preserve">Losa de entrepiso (refuerzo negativo)</t>
  </si>
  <si>
    <t xml:space="preserve">Muro de contencion</t>
  </si>
  <si>
    <t xml:space="preserve">TOTAL BARRAS LONGITUDINALES</t>
  </si>
  <si>
    <t xml:space="preserve">CUBICACION DE ESTRIBOS</t>
  </si>
  <si>
    <t xml:space="preserve">Celdas en color ambar: editables. El perimetro del estribo se calcula segun el ancho y alto del elemento menos el recubrimiento, mas la longitud de gancho definida en la Tabla de Pesos y Precios.</t>
  </si>
  <si>
    <t xml:space="preserve">DIAMETRO ESTRIBO (mm)</t>
  </si>
  <si>
    <t xml:space="preserve">ANCHO ELEM. (cm)</t>
  </si>
  <si>
    <t xml:space="preserve">ALTO ELEM. (cm)</t>
  </si>
  <si>
    <t xml:space="preserve">RECUBRIMIENTO (cm)</t>
  </si>
  <si>
    <t xml:space="preserve">PERIMETRO ESTRIBO (m)</t>
  </si>
  <si>
    <t xml:space="preserve">SEPARACION (cm)</t>
  </si>
  <si>
    <t xml:space="preserve">LONG. ELEMENTO (m)</t>
  </si>
  <si>
    <t xml:space="preserve">N ESTRIBOS</t>
  </si>
  <si>
    <t xml:space="preserve">TOTAL ESTRIBOS</t>
  </si>
  <si>
    <t xml:space="preserve">CUBICACION DE MALLA ACMA</t>
  </si>
  <si>
    <t xml:space="preserve">Celdas en color ambar: editables. La superficie total ya incluye el % de traslape entre panos, definido en la Tabla de Pesos y Precios (por defecto 12%).</t>
  </si>
  <si>
    <t xml:space="preserve">TIPO DE MALLA</t>
  </si>
  <si>
    <t xml:space="preserve">SUPERFICIE A CUBRIR (m2)</t>
  </si>
  <si>
    <t xml:space="preserve">% TRASLAPE</t>
  </si>
  <si>
    <t xml:space="preserve">SUPERFICIE TOTAL (m2)</t>
  </si>
  <si>
    <t xml:space="preserve">Radier</t>
  </si>
  <si>
    <t xml:space="preserve">Losa de entrepiso</t>
  </si>
  <si>
    <t xml:space="preserve">TOTAL MALLA ACMA</t>
  </si>
  <si>
    <t xml:space="preserve">RESUMEN POR DIAMETRO</t>
  </si>
  <si>
    <t xml:space="preserve">Suma automatica de Barras Longitudinales + Estribos para cada diametro utilizado en el proyecto. La Malla ACMA se resume por separado (no tiene un diametro de barra individual comparable).</t>
  </si>
  <si>
    <t xml:space="preserve">PESO BARRAS (kg)</t>
  </si>
  <si>
    <t xml:space="preserve">PESO ESTRIBOS (kg)</t>
  </si>
  <si>
    <t xml:space="preserve">TOTAL BARRAS + ESTRIBOS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</si>
</sst>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&quot; kg&quot;"/>
    <numFmt numFmtId="166" formatCode="\$#,##0"/>
    <numFmt numFmtId="167" formatCode="0.000&quot; kg/m&quot;"/>
    <numFmt numFmtId="168" formatCode="0.000&quot; kg/m2&quot;"/>
    <numFmt numFmtId="169" formatCode="0.00"/>
    <numFmt numFmtId="170" formatCode="0%"/>
    <numFmt numFmtId="171" formatCode="#,##0"/>
    <numFmt numFmtId="172" formatCode="0.000"/>
    <numFmt numFmtId="173" formatCode="#,##0.00&quot; m&quot;"/>
    <numFmt numFmtId="174" formatCode="0.0"/>
    <numFmt numFmtId="175" formatCode="#,##0.0&quot; m2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1E293B"/>
      <name val="Arial"/>
      <family val="0"/>
      <charset val="1"/>
    </font>
    <font>
      <b val="true"/>
      <sz val="18"/>
      <color rgb="FF102A43"/>
      <name val="Arial"/>
      <family val="0"/>
      <charset val="1"/>
    </font>
    <font>
      <i val="true"/>
      <sz val="10"/>
      <color rgb="FF0F766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"/>
      <color rgb="FF1E293B"/>
      <name val="Arial"/>
      <family val="0"/>
      <charset val="1"/>
    </font>
    <font>
      <b val="true"/>
      <sz val="12"/>
      <color rgb="FF102A43"/>
      <name val="Arial"/>
      <family val="0"/>
      <charset val="1"/>
    </font>
    <font>
      <i val="true"/>
      <sz val="8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02A43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02A43"/>
        <bgColor rgb="FF1E293B"/>
      </patternFill>
    </fill>
    <fill>
      <patternFill patternType="solid">
        <fgColor rgb="FF0F766E"/>
        <bgColor rgb="FF008080"/>
      </patternFill>
    </fill>
    <fill>
      <patternFill patternType="solid">
        <fgColor rgb="FFFEF3C7"/>
        <bgColor rgb="FFFFFF99"/>
      </patternFill>
    </fill>
    <fill>
      <patternFill patternType="solid">
        <fgColor rgb="FFF1F5F9"/>
        <bgColor rgb="FFFFFFFF"/>
      </patternFill>
    </fill>
    <fill>
      <patternFill patternType="solid">
        <fgColor rgb="FFF59E0B"/>
        <bgColor rgb="FFFFCC00"/>
      </patternFill>
    </fill>
    <fill>
      <patternFill patternType="solid">
        <fgColor rgb="FFFFFFFF"/>
        <bgColor rgb="FFF1F5F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4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3C7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9E0B"/>
      <rgbColor rgb="FFFF6600"/>
      <rgbColor rgb="FF64748B"/>
      <rgbColor rgb="FF969696"/>
      <rgbColor rgb="FF102A43"/>
      <rgbColor rgb="FF339966"/>
      <rgbColor rgb="FF003300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243360</xdr:colOff>
      <xdr:row>3</xdr:row>
      <xdr:rowOff>37800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666360" cy="666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5" min="3" style="0" width="18"/>
  </cols>
  <sheetData>
    <row r="1" customFormat="false" ht="19.5" hidden="false" customHeight="true" outlineLevel="0" collapsed="false">
      <c r="A1" s="1"/>
      <c r="B1" s="2" t="s">
        <v>0</v>
      </c>
    </row>
    <row r="2" customFormat="false" ht="15" hidden="false" customHeight="false" outlineLevel="0" collapsed="false">
      <c r="A2" s="1"/>
      <c r="B2" s="3" t="s">
        <v>1</v>
      </c>
    </row>
    <row r="3" customFormat="false" ht="15" hidden="false" customHeight="false" outlineLevel="0" collapsed="false">
      <c r="A3" s="1"/>
      <c r="B3" s="4" t="s">
        <v>2</v>
      </c>
    </row>
    <row r="4" customFormat="false" ht="15" hidden="false" customHeight="false" outlineLevel="0" collapsed="false">
      <c r="A4" s="1"/>
    </row>
    <row r="5" customFormat="false" ht="15" hidden="false" customHeight="false" outlineLevel="0" collapsed="false">
      <c r="A5" s="1"/>
    </row>
    <row r="6" customFormat="false" ht="15" hidden="false" customHeight="false" outlineLevel="0" collapsed="false">
      <c r="A6" s="1"/>
    </row>
    <row r="7" customFormat="false" ht="21.75" hidden="false" customHeight="true" outlineLevel="0" collapsed="false">
      <c r="A7" s="5" t="s">
        <v>3</v>
      </c>
      <c r="B7" s="5"/>
      <c r="C7" s="5"/>
      <c r="D7" s="5"/>
      <c r="E7" s="5"/>
    </row>
    <row r="8" customFormat="false" ht="25.5" hidden="false" customHeight="true" outlineLevel="0" collapsed="false">
      <c r="A8" s="6" t="s">
        <v>4</v>
      </c>
      <c r="B8" s="6"/>
      <c r="C8" s="6"/>
      <c r="D8" s="6"/>
      <c r="E8" s="6"/>
    </row>
    <row r="10" customFormat="false" ht="15" hidden="false" customHeight="false" outlineLevel="0" collapsed="false">
      <c r="A10" s="7" t="s">
        <v>5</v>
      </c>
      <c r="B10" s="7"/>
      <c r="C10" s="8" t="s">
        <v>6</v>
      </c>
      <c r="D10" s="8"/>
      <c r="E10" s="8"/>
    </row>
    <row r="11" customFormat="false" ht="15" hidden="false" customHeight="false" outlineLevel="0" collapsed="false">
      <c r="A11" s="7" t="s">
        <v>7</v>
      </c>
      <c r="B11" s="7"/>
      <c r="C11" s="8" t="s">
        <v>8</v>
      </c>
      <c r="D11" s="8"/>
      <c r="E11" s="8"/>
    </row>
    <row r="12" customFormat="false" ht="15" hidden="false" customHeight="false" outlineLevel="0" collapsed="false">
      <c r="A12" s="7" t="s">
        <v>9</v>
      </c>
      <c r="B12" s="7"/>
      <c r="C12" s="8" t="s">
        <v>10</v>
      </c>
      <c r="D12" s="8"/>
      <c r="E12" s="8"/>
    </row>
    <row r="13" customFormat="false" ht="15" hidden="false" customHeight="false" outlineLevel="0" collapsed="false">
      <c r="A13" s="7" t="s">
        <v>11</v>
      </c>
      <c r="B13" s="7"/>
      <c r="C13" s="8" t="s">
        <v>12</v>
      </c>
      <c r="D13" s="8"/>
      <c r="E13" s="8"/>
    </row>
    <row r="15" customFormat="false" ht="15" hidden="false" customHeight="false" outlineLevel="0" collapsed="false">
      <c r="A15" s="7" t="s">
        <v>13</v>
      </c>
      <c r="B15" s="7"/>
      <c r="D15" s="9" t="n">
        <f aca="false">'Resumen por Diametro'!D17</f>
        <v>396.93849557989</v>
      </c>
      <c r="E15" s="10" t="n">
        <f aca="false">'Resumen por Diametro'!E17</f>
        <v>563952.176978728</v>
      </c>
    </row>
    <row r="16" customFormat="false" ht="15" hidden="false" customHeight="false" outlineLevel="0" collapsed="false">
      <c r="A16" s="7" t="s">
        <v>14</v>
      </c>
      <c r="B16" s="7"/>
      <c r="D16" s="9" t="n">
        <f aca="false">'Cubicacion de Malla ACMA'!H8</f>
        <v>276.416</v>
      </c>
      <c r="E16" s="10" t="n">
        <f aca="false">'Cubicacion de Malla ACMA'!I8</f>
        <v>322560</v>
      </c>
    </row>
    <row r="17" customFormat="false" ht="15" hidden="false" customHeight="false" outlineLevel="0" collapsed="false">
      <c r="A17" s="7" t="s">
        <v>15</v>
      </c>
      <c r="B17" s="7"/>
      <c r="D17" s="11" t="n">
        <f aca="false">'Resumen por Diametro'!D17+'Cubicacion de Malla ACMA'!H8</f>
        <v>673.354495579891</v>
      </c>
    </row>
    <row r="18" customFormat="false" ht="15" hidden="false" customHeight="false" outlineLevel="0" collapsed="false">
      <c r="A18" s="7" t="s">
        <v>16</v>
      </c>
      <c r="B18" s="7"/>
      <c r="D18" s="12" t="n">
        <f aca="false">'Resumen por Diametro'!E17+'Cubicacion de Malla ACMA'!I8</f>
        <v>886512.176978728</v>
      </c>
    </row>
    <row r="20" customFormat="false" ht="39.75" hidden="false" customHeight="true" outlineLevel="0" collapsed="false">
      <c r="A20" s="13" t="s">
        <v>17</v>
      </c>
      <c r="B20" s="13"/>
      <c r="C20" s="13"/>
      <c r="D20" s="13"/>
      <c r="E20" s="13"/>
    </row>
  </sheetData>
  <mergeCells count="16">
    <mergeCell ref="A1:A6"/>
    <mergeCell ref="A7:E7"/>
    <mergeCell ref="A8:E8"/>
    <mergeCell ref="A10:B10"/>
    <mergeCell ref="C10:E10"/>
    <mergeCell ref="A11:B11"/>
    <mergeCell ref="C11:E11"/>
    <mergeCell ref="A12:B12"/>
    <mergeCell ref="C12:E12"/>
    <mergeCell ref="A13:B13"/>
    <mergeCell ref="C13:E13"/>
    <mergeCell ref="A15:B15"/>
    <mergeCell ref="A16:B16"/>
    <mergeCell ref="A17:B17"/>
    <mergeCell ref="A18:B18"/>
    <mergeCell ref="A20:E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20"/>
  </cols>
  <sheetData>
    <row r="1" customFormat="false" ht="21.75" hidden="false" customHeight="true" outlineLevel="0" collapsed="false">
      <c r="A1" s="14" t="s">
        <v>18</v>
      </c>
      <c r="B1" s="14"/>
      <c r="C1" s="14"/>
    </row>
    <row r="2" customFormat="false" ht="21.75" hidden="false" customHeight="true" outlineLevel="0" collapsed="false">
      <c r="A2" s="15" t="s">
        <v>19</v>
      </c>
      <c r="B2" s="15"/>
      <c r="C2" s="15"/>
    </row>
    <row r="3" customFormat="false" ht="31.5" hidden="false" customHeight="true" outlineLevel="0" collapsed="false">
      <c r="A3" s="13" t="s">
        <v>20</v>
      </c>
      <c r="B3" s="13"/>
      <c r="C3" s="13"/>
    </row>
    <row r="5" customFormat="false" ht="19.5" hidden="false" customHeight="true" outlineLevel="0" collapsed="false">
      <c r="A5" s="16" t="s">
        <v>21</v>
      </c>
      <c r="B5" s="16" t="s">
        <v>22</v>
      </c>
      <c r="C5" s="16" t="s">
        <v>23</v>
      </c>
    </row>
    <row r="6" customFormat="false" ht="15" hidden="false" customHeight="false" outlineLevel="0" collapsed="false">
      <c r="A6" s="17" t="n">
        <v>6</v>
      </c>
      <c r="B6" s="18" t="n">
        <f aca="false">PI()/4*(A6/1000)^2*7850</f>
        <v>0.221953520976119</v>
      </c>
      <c r="C6" s="19" t="n">
        <v>1550</v>
      </c>
    </row>
    <row r="7" customFormat="false" ht="15" hidden="false" customHeight="false" outlineLevel="0" collapsed="false">
      <c r="A7" s="20" t="n">
        <v>8</v>
      </c>
      <c r="B7" s="21" t="n">
        <f aca="false">PI()/4*(A7/1000)^2*7850</f>
        <v>0.394584037290878</v>
      </c>
      <c r="C7" s="19" t="n">
        <v>1410</v>
      </c>
    </row>
    <row r="8" customFormat="false" ht="15" hidden="false" customHeight="false" outlineLevel="0" collapsed="false">
      <c r="A8" s="17" t="n">
        <v>10</v>
      </c>
      <c r="B8" s="18" t="n">
        <f aca="false">PI()/4*(A8/1000)^2*7850</f>
        <v>0.616537558266997</v>
      </c>
      <c r="C8" s="19" t="n">
        <v>1400</v>
      </c>
    </row>
    <row r="9" customFormat="false" ht="15" hidden="false" customHeight="false" outlineLevel="0" collapsed="false">
      <c r="A9" s="20" t="n">
        <v>12</v>
      </c>
      <c r="B9" s="21" t="n">
        <f aca="false">PI()/4*(A9/1000)^2*7850</f>
        <v>0.887814083904476</v>
      </c>
      <c r="C9" s="19" t="n">
        <v>1400</v>
      </c>
    </row>
    <row r="10" customFormat="false" ht="15" hidden="false" customHeight="false" outlineLevel="0" collapsed="false">
      <c r="A10" s="17" t="n">
        <v>16</v>
      </c>
      <c r="B10" s="18" t="n">
        <f aca="false">PI()/4*(A10/1000)^2*7850</f>
        <v>1.57833614916351</v>
      </c>
      <c r="C10" s="19" t="n">
        <v>1400</v>
      </c>
    </row>
    <row r="11" customFormat="false" ht="15" hidden="false" customHeight="false" outlineLevel="0" collapsed="false">
      <c r="A11" s="20" t="n">
        <v>18</v>
      </c>
      <c r="B11" s="21" t="n">
        <f aca="false">PI()/4*(A11/1000)^2*7850</f>
        <v>1.99758168878507</v>
      </c>
      <c r="C11" s="19" t="n">
        <v>1400</v>
      </c>
    </row>
    <row r="12" customFormat="false" ht="15" hidden="false" customHeight="false" outlineLevel="0" collapsed="false">
      <c r="A12" s="17" t="n">
        <v>20</v>
      </c>
      <c r="B12" s="18" t="n">
        <f aca="false">PI()/4*(A12/1000)^2*7850</f>
        <v>2.46615023306799</v>
      </c>
      <c r="C12" s="19" t="n">
        <v>1420</v>
      </c>
    </row>
    <row r="13" customFormat="false" ht="15" hidden="false" customHeight="false" outlineLevel="0" collapsed="false">
      <c r="A13" s="20" t="n">
        <v>22</v>
      </c>
      <c r="B13" s="21" t="n">
        <f aca="false">PI()/4*(A13/1000)^2*7850</f>
        <v>2.98404178201226</v>
      </c>
      <c r="C13" s="19" t="n">
        <v>1400</v>
      </c>
    </row>
    <row r="14" customFormat="false" ht="15" hidden="false" customHeight="false" outlineLevel="0" collapsed="false">
      <c r="A14" s="17" t="n">
        <v>25</v>
      </c>
      <c r="B14" s="18" t="n">
        <f aca="false">PI()/4*(A14/1000)^2*7850</f>
        <v>3.85335973916873</v>
      </c>
      <c r="C14" s="19" t="n">
        <v>1430</v>
      </c>
    </row>
    <row r="15" customFormat="false" ht="15" hidden="false" customHeight="false" outlineLevel="0" collapsed="false">
      <c r="A15" s="20" t="n">
        <v>28</v>
      </c>
      <c r="B15" s="21" t="n">
        <f aca="false">PI()/4*(A15/1000)^2*7850</f>
        <v>4.83365445681326</v>
      </c>
      <c r="C15" s="19" t="n">
        <v>1460</v>
      </c>
    </row>
    <row r="16" customFormat="false" ht="15" hidden="false" customHeight="false" outlineLevel="0" collapsed="false">
      <c r="A16" s="17" t="n">
        <v>32</v>
      </c>
      <c r="B16" s="18" t="n">
        <f aca="false">PI()/4*(A16/1000)^2*7850</f>
        <v>6.31334459665405</v>
      </c>
      <c r="C16" s="19" t="n">
        <v>1500</v>
      </c>
    </row>
    <row r="18" customFormat="false" ht="19.5" hidden="false" customHeight="true" outlineLevel="0" collapsed="false">
      <c r="A18" s="22" t="s">
        <v>24</v>
      </c>
      <c r="B18" s="22"/>
      <c r="C18" s="22"/>
    </row>
    <row r="19" customFormat="false" ht="15" hidden="false" customHeight="false" outlineLevel="0" collapsed="false">
      <c r="A19" s="23" t="s">
        <v>25</v>
      </c>
      <c r="B19" s="23"/>
      <c r="C19" s="24" t="n">
        <v>30</v>
      </c>
    </row>
    <row r="20" customFormat="false" ht="15" hidden="false" customHeight="false" outlineLevel="0" collapsed="false">
      <c r="A20" s="25" t="s">
        <v>26</v>
      </c>
      <c r="B20" s="25"/>
      <c r="C20" s="24" t="n">
        <v>45</v>
      </c>
    </row>
    <row r="21" customFormat="false" ht="15" hidden="false" customHeight="false" outlineLevel="0" collapsed="false">
      <c r="A21" s="23" t="s">
        <v>27</v>
      </c>
      <c r="B21" s="23"/>
      <c r="C21" s="24" t="n">
        <v>60</v>
      </c>
    </row>
    <row r="23" customFormat="false" ht="31.5" hidden="false" customHeight="true" outlineLevel="0" collapsed="false">
      <c r="A23" s="13" t="s">
        <v>28</v>
      </c>
      <c r="B23" s="13"/>
      <c r="C23" s="13"/>
    </row>
    <row r="25" customFormat="false" ht="19.5" hidden="false" customHeight="true" outlineLevel="0" collapsed="false">
      <c r="A25" s="22" t="s">
        <v>29</v>
      </c>
      <c r="B25" s="22"/>
      <c r="C25" s="22"/>
    </row>
    <row r="26" customFormat="false" ht="15" hidden="false" customHeight="false" outlineLevel="0" collapsed="false">
      <c r="A26" s="16" t="s">
        <v>30</v>
      </c>
      <c r="B26" s="16" t="s">
        <v>31</v>
      </c>
      <c r="C26" s="16" t="s">
        <v>32</v>
      </c>
    </row>
    <row r="27" customFormat="false" ht="15" hidden="false" customHeight="false" outlineLevel="0" collapsed="false">
      <c r="A27" s="17" t="s">
        <v>33</v>
      </c>
      <c r="B27" s="26" t="n">
        <v>1.45</v>
      </c>
      <c r="C27" s="19" t="n">
        <v>1800</v>
      </c>
    </row>
    <row r="28" customFormat="false" ht="15" hidden="false" customHeight="false" outlineLevel="0" collapsed="false">
      <c r="A28" s="20" t="s">
        <v>34</v>
      </c>
      <c r="B28" s="27" t="n">
        <v>2.08</v>
      </c>
      <c r="C28" s="19" t="n">
        <v>2100</v>
      </c>
    </row>
    <row r="29" customFormat="false" ht="15" hidden="false" customHeight="false" outlineLevel="0" collapsed="false">
      <c r="A29" s="17" t="s">
        <v>35</v>
      </c>
      <c r="B29" s="26" t="n">
        <v>2.18</v>
      </c>
      <c r="C29" s="19" t="n">
        <v>2400</v>
      </c>
    </row>
    <row r="30" customFormat="false" ht="15" hidden="false" customHeight="false" outlineLevel="0" collapsed="false">
      <c r="A30" s="20" t="s">
        <v>36</v>
      </c>
      <c r="B30" s="27" t="n">
        <v>2.49</v>
      </c>
      <c r="C30" s="19" t="n">
        <v>2650</v>
      </c>
    </row>
    <row r="31" customFormat="false" ht="15" hidden="false" customHeight="false" outlineLevel="0" collapsed="false">
      <c r="A31" s="17" t="s">
        <v>37</v>
      </c>
      <c r="B31" s="26" t="n">
        <v>2.96</v>
      </c>
      <c r="C31" s="19" t="n">
        <v>3050</v>
      </c>
    </row>
    <row r="33" customFormat="false" ht="31.5" hidden="false" customHeight="true" outlineLevel="0" collapsed="false">
      <c r="A33" s="13" t="s">
        <v>38</v>
      </c>
      <c r="B33" s="13"/>
      <c r="C33" s="13"/>
    </row>
    <row r="35" customFormat="false" ht="19.5" hidden="false" customHeight="true" outlineLevel="0" collapsed="false">
      <c r="A35" s="22" t="s">
        <v>39</v>
      </c>
      <c r="B35" s="22"/>
      <c r="C35" s="22"/>
    </row>
    <row r="36" customFormat="false" ht="15" hidden="false" customHeight="false" outlineLevel="0" collapsed="false">
      <c r="A36" s="1" t="s">
        <v>40</v>
      </c>
      <c r="B36" s="1"/>
      <c r="C36" s="28" t="n">
        <v>12</v>
      </c>
    </row>
    <row r="37" customFormat="false" ht="15" hidden="false" customHeight="false" outlineLevel="0" collapsed="false">
      <c r="A37" s="1" t="s">
        <v>41</v>
      </c>
      <c r="B37" s="1"/>
      <c r="C37" s="28" t="n">
        <v>12</v>
      </c>
    </row>
    <row r="38" customFormat="false" ht="15" hidden="false" customHeight="false" outlineLevel="0" collapsed="false">
      <c r="A38" s="1" t="s">
        <v>42</v>
      </c>
      <c r="B38" s="1"/>
      <c r="C38" s="29" t="n">
        <v>0.15</v>
      </c>
    </row>
    <row r="39" customFormat="false" ht="15" hidden="false" customHeight="false" outlineLevel="0" collapsed="false">
      <c r="A39" s="1" t="s">
        <v>43</v>
      </c>
      <c r="B39" s="1"/>
      <c r="C39" s="30" t="n">
        <v>0.12</v>
      </c>
    </row>
    <row r="41" customFormat="false" ht="25.5" hidden="false" customHeight="true" outlineLevel="0" collapsed="false">
      <c r="A41" s="13" t="s">
        <v>44</v>
      </c>
      <c r="B41" s="13"/>
      <c r="C41" s="13"/>
    </row>
  </sheetData>
  <mergeCells count="16">
    <mergeCell ref="A1:C1"/>
    <mergeCell ref="A2:C2"/>
    <mergeCell ref="A3:C3"/>
    <mergeCell ref="A18:C18"/>
    <mergeCell ref="A19:B19"/>
    <mergeCell ref="A20:B20"/>
    <mergeCell ref="A21:B21"/>
    <mergeCell ref="A23:C23"/>
    <mergeCell ref="A25:C25"/>
    <mergeCell ref="A33:C33"/>
    <mergeCell ref="A35:C35"/>
    <mergeCell ref="A36:B36"/>
    <mergeCell ref="A37:B37"/>
    <mergeCell ref="A38:B38"/>
    <mergeCell ref="A39:B39"/>
    <mergeCell ref="A41:C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3" min="3" style="0" width="2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3" min="11" style="0" width="13"/>
  </cols>
  <sheetData>
    <row r="1" customFormat="false" ht="21.75" hidden="false" customHeight="true" outlineLevel="0" collapsed="false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customFormat="false" ht="21.75" hidden="false" customHeight="true" outlineLevel="0" collapsed="false">
      <c r="A2" s="15" t="s">
        <v>45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customFormat="false" ht="25.5" hidden="false" customHeight="true" outlineLevel="0" collapsed="false">
      <c r="A3" s="13" t="s">
        <v>46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5" customFormat="false" ht="39.75" hidden="false" customHeight="true" outlineLevel="0" collapsed="false">
      <c r="A5" s="31" t="s">
        <v>47</v>
      </c>
      <c r="B5" s="31" t="s">
        <v>21</v>
      </c>
      <c r="C5" s="31" t="s">
        <v>48</v>
      </c>
      <c r="D5" s="31" t="s">
        <v>49</v>
      </c>
      <c r="E5" s="31" t="s">
        <v>50</v>
      </c>
      <c r="F5" s="31" t="s">
        <v>51</v>
      </c>
      <c r="G5" s="31" t="s">
        <v>52</v>
      </c>
      <c r="H5" s="31" t="s">
        <v>53</v>
      </c>
      <c r="I5" s="31" t="s">
        <v>54</v>
      </c>
      <c r="J5" s="31" t="s">
        <v>55</v>
      </c>
      <c r="K5" s="31" t="s">
        <v>56</v>
      </c>
      <c r="L5" s="31" t="s">
        <v>57</v>
      </c>
      <c r="M5" s="31" t="s">
        <v>58</v>
      </c>
    </row>
    <row r="6" customFormat="false" ht="15" hidden="false" customHeight="false" outlineLevel="0" collapsed="false">
      <c r="A6" s="23" t="s">
        <v>59</v>
      </c>
      <c r="B6" s="28" t="n">
        <v>10</v>
      </c>
      <c r="C6" s="28" t="s">
        <v>26</v>
      </c>
      <c r="D6" s="32" t="n">
        <v>2</v>
      </c>
      <c r="E6" s="33" t="n">
        <v>42</v>
      </c>
      <c r="F6" s="34" t="n">
        <f aca="false">MAX(0,CEILING(E6/'Tabla de Pesos y Precios'!C36,1)-1)*D6</f>
        <v>6</v>
      </c>
      <c r="G6" s="35" t="n">
        <f aca="false">B6*VLOOKUP(C6,'Tabla de Pesos y Precios'!$A$19:$C$21,3,FALSE())/1000</f>
        <v>0.45</v>
      </c>
      <c r="H6" s="32" t="n">
        <v>4</v>
      </c>
      <c r="I6" s="35" t="n">
        <f aca="false">B6*'Tabla de Pesos y Precios'!C37/1000</f>
        <v>0.12</v>
      </c>
      <c r="J6" s="36" t="n">
        <v>0.05</v>
      </c>
      <c r="K6" s="37" t="n">
        <f aca="false">(D6*E6+F6*G6+H6*I6)*(1+J6)</f>
        <v>91.539</v>
      </c>
      <c r="L6" s="38" t="n">
        <f aca="false">K6*VLOOKUP(B6,'Tabla de Pesos y Precios'!$A$6:$C$16,2,FALSE())</f>
        <v>56.4372315462026</v>
      </c>
      <c r="M6" s="39" t="n">
        <f aca="false">L6*VLOOKUP(B6,'Tabla de Pesos y Precios'!$A$6:$C$16,3,FALSE())</f>
        <v>79012.1241646837</v>
      </c>
    </row>
    <row r="7" customFormat="false" ht="15" hidden="false" customHeight="false" outlineLevel="0" collapsed="false">
      <c r="A7" s="25" t="s">
        <v>60</v>
      </c>
      <c r="B7" s="28" t="n">
        <v>8</v>
      </c>
      <c r="C7" s="28" t="s">
        <v>26</v>
      </c>
      <c r="D7" s="32" t="n">
        <v>2</v>
      </c>
      <c r="E7" s="33" t="n">
        <v>38</v>
      </c>
      <c r="F7" s="40" t="n">
        <f aca="false">MAX(0,CEILING(E7/'Tabla de Pesos y Precios'!C36,1)-1)*D7</f>
        <v>6</v>
      </c>
      <c r="G7" s="41" t="n">
        <f aca="false">B7*VLOOKUP(C7,'Tabla de Pesos y Precios'!$A$19:$C$21,3,FALSE())/1000</f>
        <v>0.36</v>
      </c>
      <c r="H7" s="32" t="n">
        <v>4</v>
      </c>
      <c r="I7" s="41" t="n">
        <f aca="false">B7*'Tabla de Pesos y Precios'!C37/1000</f>
        <v>0.096</v>
      </c>
      <c r="J7" s="36" t="n">
        <v>0.05</v>
      </c>
      <c r="K7" s="42" t="n">
        <f aca="false">(D7*E7+F7*G7+H7*I7)*(1+J7)</f>
        <v>82.4712</v>
      </c>
      <c r="L7" s="9" t="n">
        <f aca="false">K7*VLOOKUP(B7,'Tabla de Pesos y Precios'!$A$6:$C$16,2,FALSE())</f>
        <v>32.5418190562235</v>
      </c>
      <c r="M7" s="10" t="n">
        <f aca="false">L7*VLOOKUP(B7,'Tabla de Pesos y Precios'!$A$6:$C$16,3,FALSE())</f>
        <v>45883.9648692751</v>
      </c>
    </row>
    <row r="8" customFormat="false" ht="15" hidden="false" customHeight="false" outlineLevel="0" collapsed="false">
      <c r="A8" s="23" t="s">
        <v>61</v>
      </c>
      <c r="B8" s="28" t="n">
        <v>12</v>
      </c>
      <c r="C8" s="28" t="s">
        <v>27</v>
      </c>
      <c r="D8" s="32" t="n">
        <v>24</v>
      </c>
      <c r="E8" s="33" t="n">
        <v>2.6</v>
      </c>
      <c r="F8" s="34" t="n">
        <f aca="false">MAX(0,CEILING(E8/'Tabla de Pesos y Precios'!C36,1)-1)*D8</f>
        <v>0</v>
      </c>
      <c r="G8" s="35" t="n">
        <f aca="false">B8*VLOOKUP(C8,'Tabla de Pesos y Precios'!$A$19:$C$21,3,FALSE())/1000</f>
        <v>0.72</v>
      </c>
      <c r="H8" s="32" t="n">
        <v>24</v>
      </c>
      <c r="I8" s="35" t="n">
        <f aca="false">B8*'Tabla de Pesos y Precios'!C37/1000</f>
        <v>0.144</v>
      </c>
      <c r="J8" s="36" t="n">
        <v>0.05</v>
      </c>
      <c r="K8" s="37" t="n">
        <f aca="false">(D8*E8+F8*G8+H8*I8)*(1+J8)</f>
        <v>69.1488</v>
      </c>
      <c r="L8" s="38" t="n">
        <f aca="false">K8*VLOOKUP(B8,'Tabla de Pesos y Precios'!$A$6:$C$16,2,FALSE())</f>
        <v>61.3912785250938</v>
      </c>
      <c r="M8" s="39" t="n">
        <f aca="false">L8*VLOOKUP(B8,'Tabla de Pesos y Precios'!$A$6:$C$16,3,FALSE())</f>
        <v>85947.7899351313</v>
      </c>
    </row>
    <row r="9" customFormat="false" ht="15" hidden="false" customHeight="false" outlineLevel="0" collapsed="false">
      <c r="A9" s="25" t="s">
        <v>62</v>
      </c>
      <c r="B9" s="28" t="n">
        <v>12</v>
      </c>
      <c r="C9" s="28" t="s">
        <v>27</v>
      </c>
      <c r="D9" s="32" t="n">
        <v>16</v>
      </c>
      <c r="E9" s="33" t="n">
        <v>8</v>
      </c>
      <c r="F9" s="40" t="n">
        <f aca="false">MAX(0,CEILING(E9/'Tabla de Pesos y Precios'!C36,1)-1)*D9</f>
        <v>0</v>
      </c>
      <c r="G9" s="41" t="n">
        <f aca="false">B9*VLOOKUP(C9,'Tabla de Pesos y Precios'!$A$19:$C$21,3,FALSE())/1000</f>
        <v>0.72</v>
      </c>
      <c r="H9" s="32" t="n">
        <v>0</v>
      </c>
      <c r="I9" s="41" t="n">
        <f aca="false">B9*'Tabla de Pesos y Precios'!C37/1000</f>
        <v>0.144</v>
      </c>
      <c r="J9" s="36" t="n">
        <v>0.05</v>
      </c>
      <c r="K9" s="42" t="n">
        <f aca="false">(D9*E9+F9*G9+H9*I9)*(1+J9)</f>
        <v>134.4</v>
      </c>
      <c r="L9" s="9" t="n">
        <f aca="false">K9*VLOOKUP(B9,'Tabla de Pesos y Precios'!$A$6:$C$16,2,FALSE())</f>
        <v>119.322212876762</v>
      </c>
      <c r="M9" s="10" t="n">
        <f aca="false">L9*VLOOKUP(B9,'Tabla de Pesos y Precios'!$A$6:$C$16,3,FALSE())</f>
        <v>167051.098027466</v>
      </c>
    </row>
    <row r="10" customFormat="false" ht="15" hidden="false" customHeight="false" outlineLevel="0" collapsed="false">
      <c r="A10" s="23" t="s">
        <v>63</v>
      </c>
      <c r="B10" s="28" t="n">
        <v>8</v>
      </c>
      <c r="C10" s="28" t="s">
        <v>26</v>
      </c>
      <c r="D10" s="32" t="n">
        <v>40</v>
      </c>
      <c r="E10" s="33" t="n">
        <v>1.2</v>
      </c>
      <c r="F10" s="34" t="n">
        <f aca="false">MAX(0,CEILING(E10/'Tabla de Pesos y Precios'!C36,1)-1)*D10</f>
        <v>0</v>
      </c>
      <c r="G10" s="35" t="n">
        <f aca="false">B10*VLOOKUP(C10,'Tabla de Pesos y Precios'!$A$19:$C$21,3,FALSE())/1000</f>
        <v>0.36</v>
      </c>
      <c r="H10" s="32" t="n">
        <v>0</v>
      </c>
      <c r="I10" s="35" t="n">
        <f aca="false">B10*'Tabla de Pesos y Precios'!C37/1000</f>
        <v>0.096</v>
      </c>
      <c r="J10" s="36" t="n">
        <v>0.05</v>
      </c>
      <c r="K10" s="37" t="n">
        <f aca="false">(D10*E10+F10*G10+H10*I10)*(1+J10)</f>
        <v>50.4</v>
      </c>
      <c r="L10" s="38" t="n">
        <f aca="false">K10*VLOOKUP(B10,'Tabla de Pesos y Precios'!$A$6:$C$16,2,FALSE())</f>
        <v>19.8870354794603</v>
      </c>
      <c r="M10" s="39" t="n">
        <f aca="false">L10*VLOOKUP(B10,'Tabla de Pesos y Precios'!$A$6:$C$16,3,FALSE())</f>
        <v>28040.720026039</v>
      </c>
    </row>
    <row r="11" customFormat="false" ht="15" hidden="false" customHeight="false" outlineLevel="0" collapsed="false">
      <c r="A11" s="25" t="s">
        <v>64</v>
      </c>
      <c r="B11" s="28" t="n">
        <v>12</v>
      </c>
      <c r="C11" s="28" t="s">
        <v>26</v>
      </c>
      <c r="D11" s="32" t="n">
        <v>20</v>
      </c>
      <c r="E11" s="33" t="n">
        <v>3</v>
      </c>
      <c r="F11" s="40" t="n">
        <f aca="false">MAX(0,CEILING(E11/'Tabla de Pesos y Precios'!C36,1)-1)*D11</f>
        <v>0</v>
      </c>
      <c r="G11" s="41" t="n">
        <f aca="false">B11*VLOOKUP(C11,'Tabla de Pesos y Precios'!$A$19:$C$21,3,FALSE())/1000</f>
        <v>0.54</v>
      </c>
      <c r="H11" s="32" t="n">
        <v>0</v>
      </c>
      <c r="I11" s="41" t="n">
        <f aca="false">B11*'Tabla de Pesos y Precios'!C37/1000</f>
        <v>0.144</v>
      </c>
      <c r="J11" s="36" t="n">
        <v>0.05</v>
      </c>
      <c r="K11" s="42" t="n">
        <f aca="false">(D11*E11+F11*G11+H11*I11)*(1+J11)</f>
        <v>63</v>
      </c>
      <c r="L11" s="9" t="n">
        <f aca="false">K11*VLOOKUP(B11,'Tabla de Pesos y Precios'!$A$6:$C$16,2,FALSE())</f>
        <v>55.932287285982</v>
      </c>
      <c r="M11" s="10" t="n">
        <f aca="false">L11*VLOOKUP(B11,'Tabla de Pesos y Precios'!$A$6:$C$16,3,FALSE())</f>
        <v>78305.2022003747</v>
      </c>
    </row>
    <row r="12" customFormat="false" ht="15" hidden="false" customHeight="false" outlineLevel="0" collapsed="false">
      <c r="A12" s="43" t="s">
        <v>65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4" t="n">
        <f aca="false">SUM(L6:L11)</f>
        <v>345.511864769724</v>
      </c>
      <c r="M12" s="45" t="n">
        <f aca="false">SUM(M6:M11)</f>
        <v>484240.89922297</v>
      </c>
    </row>
  </sheetData>
  <mergeCells count="4">
    <mergeCell ref="A1:M1"/>
    <mergeCell ref="A2:M2"/>
    <mergeCell ref="A3:M3"/>
    <mergeCell ref="A12:K12"/>
  </mergeCells>
  <dataValidations count="1">
    <dataValidation allowBlank="false" errorStyle="stop" operator="between" showDropDown="false" showErrorMessage="false" showInputMessage="false" sqref="C6:C11" type="list">
      <formula1>"Compresion,Traccion (no confinada),Traccion confinada / sismica"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11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10" min="9" style="0" width="12"/>
    <col collapsed="false" customWidth="true" hidden="false" outlineLevel="0" max="11" min="11" style="0" width="13"/>
  </cols>
  <sheetData>
    <row r="1" customFormat="false" ht="21.75" hidden="false" customHeight="true" outlineLevel="0" collapsed="false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customFormat="false" ht="21.75" hidden="false" customHeight="true" outlineLevel="0" collapsed="false">
      <c r="A2" s="15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customFormat="false" ht="25.5" hidden="false" customHeight="true" outlineLevel="0" collapsed="false">
      <c r="A3" s="13" t="s">
        <v>67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customFormat="false" ht="33.75" hidden="false" customHeight="true" outlineLevel="0" collapsed="false">
      <c r="A5" s="31" t="s">
        <v>47</v>
      </c>
      <c r="B5" s="31" t="s">
        <v>68</v>
      </c>
      <c r="C5" s="31" t="s">
        <v>69</v>
      </c>
      <c r="D5" s="31" t="s">
        <v>70</v>
      </c>
      <c r="E5" s="31" t="s">
        <v>71</v>
      </c>
      <c r="F5" s="31" t="s">
        <v>72</v>
      </c>
      <c r="G5" s="31" t="s">
        <v>73</v>
      </c>
      <c r="H5" s="31" t="s">
        <v>74</v>
      </c>
      <c r="I5" s="31" t="s">
        <v>75</v>
      </c>
      <c r="J5" s="31" t="s">
        <v>57</v>
      </c>
      <c r="K5" s="31" t="s">
        <v>58</v>
      </c>
    </row>
    <row r="6" customFormat="false" ht="15" hidden="false" customHeight="false" outlineLevel="0" collapsed="false">
      <c r="A6" s="23" t="s">
        <v>61</v>
      </c>
      <c r="B6" s="28" t="n">
        <v>6</v>
      </c>
      <c r="C6" s="46" t="n">
        <v>20</v>
      </c>
      <c r="D6" s="46" t="n">
        <v>20</v>
      </c>
      <c r="E6" s="33" t="n">
        <v>2.5</v>
      </c>
      <c r="F6" s="35" t="n">
        <f aca="false">2*((C6-2*E6)+(D6-2*E6))/100+'Tabla de Pesos y Precios'!C38</f>
        <v>0.75</v>
      </c>
      <c r="G6" s="46" t="n">
        <v>15</v>
      </c>
      <c r="H6" s="33" t="n">
        <v>15.6</v>
      </c>
      <c r="I6" s="34" t="n">
        <f aca="false">ROUNDUP(H6*100/G6,0)+1</f>
        <v>105</v>
      </c>
      <c r="J6" s="38" t="n">
        <f aca="false">I6*F6*VLOOKUP(B6,'Tabla de Pesos y Precios'!$A$6:$C$16,2,FALSE())</f>
        <v>17.4788397768694</v>
      </c>
      <c r="K6" s="39" t="n">
        <f aca="false">J6*VLOOKUP(B6,'Tabla de Pesos y Precios'!$A$6:$C$16,3,FALSE())</f>
        <v>27092.2016541475</v>
      </c>
    </row>
    <row r="7" customFormat="false" ht="15" hidden="false" customHeight="false" outlineLevel="0" collapsed="false">
      <c r="A7" s="25" t="s">
        <v>62</v>
      </c>
      <c r="B7" s="28" t="n">
        <v>6</v>
      </c>
      <c r="C7" s="46" t="n">
        <v>20</v>
      </c>
      <c r="D7" s="46" t="n">
        <v>30</v>
      </c>
      <c r="E7" s="33" t="n">
        <v>2.5</v>
      </c>
      <c r="F7" s="41" t="n">
        <f aca="false">2*((C7-2*E7)+(D7-2*E7))/100+'Tabla de Pesos y Precios'!C38</f>
        <v>0.95</v>
      </c>
      <c r="G7" s="46" t="n">
        <v>20</v>
      </c>
      <c r="H7" s="33" t="n">
        <v>32</v>
      </c>
      <c r="I7" s="40" t="n">
        <f aca="false">ROUNDUP(H7*100/G7,0)+1</f>
        <v>161</v>
      </c>
      <c r="J7" s="9" t="n">
        <f aca="false">I7*F7*VLOOKUP(B7,'Tabla de Pesos y Precios'!$A$6:$C$16,2,FALSE())</f>
        <v>33.9477910332974</v>
      </c>
      <c r="K7" s="10" t="n">
        <f aca="false">J7*VLOOKUP(B7,'Tabla de Pesos y Precios'!$A$6:$C$16,3,FALSE())</f>
        <v>52619.0761016109</v>
      </c>
    </row>
    <row r="8" customFormat="false" ht="15" hidden="false" customHeight="false" outlineLevel="0" collapsed="false">
      <c r="A8" s="43" t="s">
        <v>76</v>
      </c>
      <c r="B8" s="43"/>
      <c r="C8" s="43"/>
      <c r="D8" s="43"/>
      <c r="E8" s="43"/>
      <c r="F8" s="43"/>
      <c r="G8" s="43"/>
      <c r="H8" s="43"/>
      <c r="I8" s="43"/>
      <c r="J8" s="44" t="n">
        <f aca="false">SUM(J6:J7)</f>
        <v>51.4266308101667</v>
      </c>
      <c r="K8" s="45" t="n">
        <f aca="false">SUM(K6:K7)</f>
        <v>79711.2777557585</v>
      </c>
    </row>
  </sheetData>
  <mergeCells count="4">
    <mergeCell ref="A1:K1"/>
    <mergeCell ref="A2:K2"/>
    <mergeCell ref="A3:K3"/>
    <mergeCell ref="A8:I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9" min="8" style="0" width="13"/>
  </cols>
  <sheetData>
    <row r="1" customFormat="false" ht="21.75" hidden="false" customHeight="true" outlineLevel="0" collapsed="false">
      <c r="A1" s="14" t="s">
        <v>18</v>
      </c>
      <c r="B1" s="14"/>
      <c r="C1" s="14"/>
      <c r="D1" s="14"/>
      <c r="E1" s="14"/>
      <c r="F1" s="14"/>
      <c r="G1" s="14"/>
      <c r="H1" s="14"/>
      <c r="I1" s="14"/>
    </row>
    <row r="2" customFormat="false" ht="21.75" hidden="false" customHeight="true" outlineLevel="0" collapsed="false">
      <c r="A2" s="15" t="s">
        <v>77</v>
      </c>
      <c r="B2" s="15"/>
      <c r="C2" s="15"/>
      <c r="D2" s="15"/>
      <c r="E2" s="15"/>
      <c r="F2" s="15"/>
      <c r="G2" s="15"/>
      <c r="H2" s="15"/>
      <c r="I2" s="15"/>
    </row>
    <row r="3" customFormat="false" ht="25.5" hidden="false" customHeight="true" outlineLevel="0" collapsed="false">
      <c r="A3" s="13" t="s">
        <v>78</v>
      </c>
      <c r="B3" s="13"/>
      <c r="C3" s="13"/>
      <c r="D3" s="13"/>
      <c r="E3" s="13"/>
      <c r="F3" s="13"/>
      <c r="G3" s="13"/>
      <c r="H3" s="13"/>
      <c r="I3" s="13"/>
    </row>
    <row r="5" customFormat="false" ht="30" hidden="false" customHeight="true" outlineLevel="0" collapsed="false">
      <c r="A5" s="31" t="s">
        <v>47</v>
      </c>
      <c r="B5" s="31" t="s">
        <v>79</v>
      </c>
      <c r="C5" s="31" t="s">
        <v>31</v>
      </c>
      <c r="D5" s="31" t="s">
        <v>32</v>
      </c>
      <c r="E5" s="31" t="s">
        <v>80</v>
      </c>
      <c r="F5" s="31" t="s">
        <v>81</v>
      </c>
      <c r="G5" s="31" t="s">
        <v>82</v>
      </c>
      <c r="H5" s="31" t="s">
        <v>57</v>
      </c>
      <c r="I5" s="31" t="s">
        <v>58</v>
      </c>
    </row>
    <row r="6" customFormat="false" ht="15" hidden="false" customHeight="false" outlineLevel="0" collapsed="false">
      <c r="A6" s="23" t="s">
        <v>83</v>
      </c>
      <c r="B6" s="28" t="s">
        <v>33</v>
      </c>
      <c r="C6" s="26" t="n">
        <f aca="false">VLOOKUP(B6,'Tabla de Pesos y Precios'!$A$27:$C$31,2,FALSE())</f>
        <v>1.45</v>
      </c>
      <c r="D6" s="39" t="n">
        <f aca="false">VLOOKUP(B6,'Tabla de Pesos y Precios'!$A$27:$C$31,3,FALSE())</f>
        <v>1800</v>
      </c>
      <c r="E6" s="46" t="n">
        <v>80</v>
      </c>
      <c r="F6" s="47" t="n">
        <f aca="false">'Tabla de Pesos y Precios'!C39</f>
        <v>0.12</v>
      </c>
      <c r="G6" s="48" t="n">
        <f aca="false">E6*(1+F6)</f>
        <v>89.6</v>
      </c>
      <c r="H6" s="38" t="n">
        <f aca="false">G6*C6</f>
        <v>129.92</v>
      </c>
      <c r="I6" s="39" t="n">
        <f aca="false">G6*D6</f>
        <v>161280</v>
      </c>
    </row>
    <row r="7" customFormat="false" ht="15" hidden="false" customHeight="false" outlineLevel="0" collapsed="false">
      <c r="A7" s="25" t="s">
        <v>84</v>
      </c>
      <c r="B7" s="28" t="s">
        <v>35</v>
      </c>
      <c r="C7" s="27" t="n">
        <f aca="false">VLOOKUP(B7,'Tabla de Pesos y Precios'!$A$27:$C$31,2,FALSE())</f>
        <v>2.18</v>
      </c>
      <c r="D7" s="10" t="n">
        <f aca="false">VLOOKUP(B7,'Tabla de Pesos y Precios'!$A$27:$C$31,3,FALSE())</f>
        <v>2400</v>
      </c>
      <c r="E7" s="46" t="n">
        <v>60</v>
      </c>
      <c r="F7" s="49" t="n">
        <f aca="false">'Tabla de Pesos y Precios'!C39</f>
        <v>0.12</v>
      </c>
      <c r="G7" s="50" t="n">
        <f aca="false">E7*(1+F7)</f>
        <v>67.2</v>
      </c>
      <c r="H7" s="9" t="n">
        <f aca="false">G7*C7</f>
        <v>146.496</v>
      </c>
      <c r="I7" s="10" t="n">
        <f aca="false">G7*D7</f>
        <v>161280</v>
      </c>
    </row>
    <row r="8" customFormat="false" ht="15" hidden="false" customHeight="false" outlineLevel="0" collapsed="false">
      <c r="A8" s="43" t="s">
        <v>85</v>
      </c>
      <c r="B8" s="43"/>
      <c r="C8" s="43"/>
      <c r="D8" s="43"/>
      <c r="E8" s="43"/>
      <c r="F8" s="43"/>
      <c r="G8" s="43"/>
      <c r="H8" s="44" t="n">
        <f aca="false">SUM(H6:H7)</f>
        <v>276.416</v>
      </c>
      <c r="I8" s="45" t="n">
        <f aca="false">SUM(I6:I7)</f>
        <v>322560</v>
      </c>
    </row>
  </sheetData>
  <mergeCells count="4">
    <mergeCell ref="A1:I1"/>
    <mergeCell ref="A2:I2"/>
    <mergeCell ref="A3:I3"/>
    <mergeCell ref="A8:G8"/>
  </mergeCells>
  <dataValidations count="1">
    <dataValidation allowBlank="false" errorStyle="stop" operator="between" showDropDown="false" showErrorMessage="false" showInputMessage="false" sqref="B6:B7" type="list">
      <formula1>"C-92,C-131,C-139,C-158,C-188"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8"/>
    <col collapsed="false" customWidth="true" hidden="false" outlineLevel="0" max="5" min="5" style="0" width="16"/>
  </cols>
  <sheetData>
    <row r="1" customFormat="false" ht="21.75" hidden="false" customHeight="true" outlineLevel="0" collapsed="false">
      <c r="A1" s="14" t="s">
        <v>18</v>
      </c>
      <c r="B1" s="14"/>
      <c r="C1" s="14"/>
      <c r="D1" s="14"/>
      <c r="E1" s="14"/>
    </row>
    <row r="2" customFormat="false" ht="21.75" hidden="false" customHeight="true" outlineLevel="0" collapsed="false">
      <c r="A2" s="15" t="s">
        <v>86</v>
      </c>
      <c r="B2" s="15"/>
      <c r="C2" s="15"/>
      <c r="D2" s="15"/>
      <c r="E2" s="15"/>
    </row>
    <row r="3" customFormat="false" ht="25.5" hidden="false" customHeight="true" outlineLevel="0" collapsed="false">
      <c r="A3" s="13" t="s">
        <v>87</v>
      </c>
      <c r="B3" s="13"/>
      <c r="C3" s="13"/>
      <c r="D3" s="13"/>
      <c r="E3" s="13"/>
    </row>
    <row r="5" customFormat="false" ht="25.5" hidden="false" customHeight="true" outlineLevel="0" collapsed="false">
      <c r="A5" s="31" t="s">
        <v>21</v>
      </c>
      <c r="B5" s="31" t="s">
        <v>88</v>
      </c>
      <c r="C5" s="31" t="s">
        <v>89</v>
      </c>
      <c r="D5" s="31" t="s">
        <v>57</v>
      </c>
      <c r="E5" s="31" t="s">
        <v>58</v>
      </c>
    </row>
    <row r="6" customFormat="false" ht="15" hidden="false" customHeight="false" outlineLevel="0" collapsed="false">
      <c r="A6" s="17" t="n">
        <v>6</v>
      </c>
      <c r="B6" s="38" t="n">
        <f aca="false">SUMIF('Cubicacion de Barras'!$B$6:$B$11,A6,'Cubicacion de Barras'!$L$6:$L$11)</f>
        <v>0</v>
      </c>
      <c r="C6" s="38" t="n">
        <f aca="false">SUMIF('Cubicacion de Estribos'!$B$6:$B$7,A6,'Cubicacion de Estribos'!$J$6:$J$7)</f>
        <v>51.4266308101667</v>
      </c>
      <c r="D6" s="38" t="n">
        <f aca="false">B6+C6</f>
        <v>51.4266308101667</v>
      </c>
      <c r="E6" s="39" t="n">
        <f aca="false">D6*VLOOKUP(A6,'Tabla de Pesos y Precios'!$A$6:$C$16,3,FALSE())</f>
        <v>79711.2777557585</v>
      </c>
    </row>
    <row r="7" customFormat="false" ht="15" hidden="false" customHeight="false" outlineLevel="0" collapsed="false">
      <c r="A7" s="20" t="n">
        <v>8</v>
      </c>
      <c r="B7" s="9" t="n">
        <f aca="false">SUMIF('Cubicacion de Barras'!$B$6:$B$11,A7,'Cubicacion de Barras'!$L$6:$L$11)</f>
        <v>52.4288545356837</v>
      </c>
      <c r="C7" s="9" t="n">
        <f aca="false">SUMIF('Cubicacion de Estribos'!$B$6:$B$7,A7,'Cubicacion de Estribos'!$J$6:$J$7)</f>
        <v>0</v>
      </c>
      <c r="D7" s="9" t="n">
        <f aca="false">B7+C7</f>
        <v>52.4288545356837</v>
      </c>
      <c r="E7" s="10" t="n">
        <f aca="false">D7*VLOOKUP(A7,'Tabla de Pesos y Precios'!$A$6:$C$16,3,FALSE())</f>
        <v>73924.684895314</v>
      </c>
    </row>
    <row r="8" customFormat="false" ht="15" hidden="false" customHeight="false" outlineLevel="0" collapsed="false">
      <c r="A8" s="17" t="n">
        <v>10</v>
      </c>
      <c r="B8" s="38" t="n">
        <f aca="false">SUMIF('Cubicacion de Barras'!$B$6:$B$11,A8,'Cubicacion de Barras'!$L$6:$L$11)</f>
        <v>56.4372315462026</v>
      </c>
      <c r="C8" s="38" t="n">
        <f aca="false">SUMIF('Cubicacion de Estribos'!$B$6:$B$7,A8,'Cubicacion de Estribos'!$J$6:$J$7)</f>
        <v>0</v>
      </c>
      <c r="D8" s="38" t="n">
        <f aca="false">B8+C8</f>
        <v>56.4372315462026</v>
      </c>
      <c r="E8" s="39" t="n">
        <f aca="false">D8*VLOOKUP(A8,'Tabla de Pesos y Precios'!$A$6:$C$16,3,FALSE())</f>
        <v>79012.1241646837</v>
      </c>
    </row>
    <row r="9" customFormat="false" ht="15" hidden="false" customHeight="false" outlineLevel="0" collapsed="false">
      <c r="A9" s="20" t="n">
        <v>12</v>
      </c>
      <c r="B9" s="9" t="n">
        <f aca="false">SUMIF('Cubicacion de Barras'!$B$6:$B$11,A9,'Cubicacion de Barras'!$L$6:$L$11)</f>
        <v>236.645778687837</v>
      </c>
      <c r="C9" s="9" t="n">
        <f aca="false">SUMIF('Cubicacion de Estribos'!$B$6:$B$7,A9,'Cubicacion de Estribos'!$J$6:$J$7)</f>
        <v>0</v>
      </c>
      <c r="D9" s="9" t="n">
        <f aca="false">B9+C9</f>
        <v>236.645778687837</v>
      </c>
      <c r="E9" s="10" t="n">
        <f aca="false">D9*VLOOKUP(A9,'Tabla de Pesos y Precios'!$A$6:$C$16,3,FALSE())</f>
        <v>331304.090162972</v>
      </c>
    </row>
    <row r="10" customFormat="false" ht="15" hidden="false" customHeight="false" outlineLevel="0" collapsed="false">
      <c r="A10" s="17" t="n">
        <v>16</v>
      </c>
      <c r="B10" s="38" t="n">
        <f aca="false">SUMIF('Cubicacion de Barras'!$B$6:$B$11,A10,'Cubicacion de Barras'!$L$6:$L$11)</f>
        <v>0</v>
      </c>
      <c r="C10" s="38" t="n">
        <f aca="false">SUMIF('Cubicacion de Estribos'!$B$6:$B$7,A10,'Cubicacion de Estribos'!$J$6:$J$7)</f>
        <v>0</v>
      </c>
      <c r="D10" s="38" t="n">
        <f aca="false">B10+C10</f>
        <v>0</v>
      </c>
      <c r="E10" s="39" t="n">
        <f aca="false">D10*VLOOKUP(A10,'Tabla de Pesos y Precios'!$A$6:$C$16,3,FALSE())</f>
        <v>0</v>
      </c>
    </row>
    <row r="11" customFormat="false" ht="15" hidden="false" customHeight="false" outlineLevel="0" collapsed="false">
      <c r="A11" s="20" t="n">
        <v>18</v>
      </c>
      <c r="B11" s="9" t="n">
        <f aca="false">SUMIF('Cubicacion de Barras'!$B$6:$B$11,A11,'Cubicacion de Barras'!$L$6:$L$11)</f>
        <v>0</v>
      </c>
      <c r="C11" s="9" t="n">
        <f aca="false">SUMIF('Cubicacion de Estribos'!$B$6:$B$7,A11,'Cubicacion de Estribos'!$J$6:$J$7)</f>
        <v>0</v>
      </c>
      <c r="D11" s="9" t="n">
        <f aca="false">B11+C11</f>
        <v>0</v>
      </c>
      <c r="E11" s="10" t="n">
        <f aca="false">D11*VLOOKUP(A11,'Tabla de Pesos y Precios'!$A$6:$C$16,3,FALSE())</f>
        <v>0</v>
      </c>
    </row>
    <row r="12" customFormat="false" ht="15" hidden="false" customHeight="false" outlineLevel="0" collapsed="false">
      <c r="A12" s="17" t="n">
        <v>20</v>
      </c>
      <c r="B12" s="38" t="n">
        <f aca="false">SUMIF('Cubicacion de Barras'!$B$6:$B$11,A12,'Cubicacion de Barras'!$L$6:$L$11)</f>
        <v>0</v>
      </c>
      <c r="C12" s="38" t="n">
        <f aca="false">SUMIF('Cubicacion de Estribos'!$B$6:$B$7,A12,'Cubicacion de Estribos'!$J$6:$J$7)</f>
        <v>0</v>
      </c>
      <c r="D12" s="38" t="n">
        <f aca="false">B12+C12</f>
        <v>0</v>
      </c>
      <c r="E12" s="39" t="n">
        <f aca="false">D12*VLOOKUP(A12,'Tabla de Pesos y Precios'!$A$6:$C$16,3,FALSE())</f>
        <v>0</v>
      </c>
    </row>
    <row r="13" customFormat="false" ht="15" hidden="false" customHeight="false" outlineLevel="0" collapsed="false">
      <c r="A13" s="20" t="n">
        <v>22</v>
      </c>
      <c r="B13" s="9" t="n">
        <f aca="false">SUMIF('Cubicacion de Barras'!$B$6:$B$11,A13,'Cubicacion de Barras'!$L$6:$L$11)</f>
        <v>0</v>
      </c>
      <c r="C13" s="9" t="n">
        <f aca="false">SUMIF('Cubicacion de Estribos'!$B$6:$B$7,A13,'Cubicacion de Estribos'!$J$6:$J$7)</f>
        <v>0</v>
      </c>
      <c r="D13" s="9" t="n">
        <f aca="false">B13+C13</f>
        <v>0</v>
      </c>
      <c r="E13" s="10" t="n">
        <f aca="false">D13*VLOOKUP(A13,'Tabla de Pesos y Precios'!$A$6:$C$16,3,FALSE())</f>
        <v>0</v>
      </c>
    </row>
    <row r="14" customFormat="false" ht="15" hidden="false" customHeight="false" outlineLevel="0" collapsed="false">
      <c r="A14" s="17" t="n">
        <v>25</v>
      </c>
      <c r="B14" s="38" t="n">
        <f aca="false">SUMIF('Cubicacion de Barras'!$B$6:$B$11,A14,'Cubicacion de Barras'!$L$6:$L$11)</f>
        <v>0</v>
      </c>
      <c r="C14" s="38" t="n">
        <f aca="false">SUMIF('Cubicacion de Estribos'!$B$6:$B$7,A14,'Cubicacion de Estribos'!$J$6:$J$7)</f>
        <v>0</v>
      </c>
      <c r="D14" s="38" t="n">
        <f aca="false">B14+C14</f>
        <v>0</v>
      </c>
      <c r="E14" s="39" t="n">
        <f aca="false">D14*VLOOKUP(A14,'Tabla de Pesos y Precios'!$A$6:$C$16,3,FALSE())</f>
        <v>0</v>
      </c>
    </row>
    <row r="15" customFormat="false" ht="15" hidden="false" customHeight="false" outlineLevel="0" collapsed="false">
      <c r="A15" s="20" t="n">
        <v>28</v>
      </c>
      <c r="B15" s="9" t="n">
        <f aca="false">SUMIF('Cubicacion de Barras'!$B$6:$B$11,A15,'Cubicacion de Barras'!$L$6:$L$11)</f>
        <v>0</v>
      </c>
      <c r="C15" s="9" t="n">
        <f aca="false">SUMIF('Cubicacion de Estribos'!$B$6:$B$7,A15,'Cubicacion de Estribos'!$J$6:$J$7)</f>
        <v>0</v>
      </c>
      <c r="D15" s="9" t="n">
        <f aca="false">B15+C15</f>
        <v>0</v>
      </c>
      <c r="E15" s="10" t="n">
        <f aca="false">D15*VLOOKUP(A15,'Tabla de Pesos y Precios'!$A$6:$C$16,3,FALSE())</f>
        <v>0</v>
      </c>
    </row>
    <row r="16" customFormat="false" ht="15" hidden="false" customHeight="false" outlineLevel="0" collapsed="false">
      <c r="A16" s="17" t="n">
        <v>32</v>
      </c>
      <c r="B16" s="38" t="n">
        <f aca="false">SUMIF('Cubicacion de Barras'!$B$6:$B$11,A16,'Cubicacion de Barras'!$L$6:$L$11)</f>
        <v>0</v>
      </c>
      <c r="C16" s="38" t="n">
        <f aca="false">SUMIF('Cubicacion de Estribos'!$B$6:$B$7,A16,'Cubicacion de Estribos'!$J$6:$J$7)</f>
        <v>0</v>
      </c>
      <c r="D16" s="38" t="n">
        <f aca="false">B16+C16</f>
        <v>0</v>
      </c>
      <c r="E16" s="39" t="n">
        <f aca="false">D16*VLOOKUP(A16,'Tabla de Pesos y Precios'!$A$6:$C$16,3,FALSE())</f>
        <v>0</v>
      </c>
    </row>
    <row r="17" customFormat="false" ht="15" hidden="false" customHeight="false" outlineLevel="0" collapsed="false">
      <c r="A17" s="43" t="s">
        <v>90</v>
      </c>
      <c r="B17" s="43"/>
      <c r="C17" s="43"/>
      <c r="D17" s="44" t="n">
        <f aca="false">SUM(D6:D16)</f>
        <v>396.93849557989</v>
      </c>
      <c r="E17" s="45" t="n">
        <f aca="false">SUM(E6:E16)</f>
        <v>563952.176978728</v>
      </c>
    </row>
  </sheetData>
  <mergeCells count="4">
    <mergeCell ref="A1:E1"/>
    <mergeCell ref="A2:E2"/>
    <mergeCell ref="A3:E3"/>
    <mergeCell ref="A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Calculaobrachile</dc:creator>
  <dc:description/>
  <cp:lastModifiedBy/>
  <cp:revision>0</cp:revision>
  <dcterms:created xsi:type="dcterms:W3CDTF">2026-07-15T00:48:23Z</dcterms:created>
  <dcterms:modified xsi:type="dcterms:W3CDTF">2026-07-15T00:48:23Z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