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calde\Downloads\"/>
    </mc:Choice>
  </mc:AlternateContent>
  <xr:revisionPtr revIDLastSave="0" documentId="11_FF622C5C0A20209C2471C78CB7EBD989A6436DB8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Portada" sheetId="1" r:id="rId1"/>
    <sheet name="Instrucciones" sheetId="2" r:id="rId2"/>
    <sheet name="Cronograma" sheetId="3" r:id="rId3"/>
    <sheet name="Resumen por Fase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1" i="4" l="1"/>
  <c r="D10" i="4"/>
  <c r="C10" i="4"/>
  <c r="B10" i="4"/>
  <c r="D9" i="4"/>
  <c r="C9" i="4"/>
  <c r="B9" i="4"/>
  <c r="D8" i="4"/>
  <c r="C8" i="4"/>
  <c r="B8" i="4"/>
  <c r="D7" i="4"/>
  <c r="C7" i="4"/>
  <c r="B7" i="4"/>
  <c r="D6" i="4"/>
  <c r="C6" i="4"/>
  <c r="C11" i="4" s="1"/>
  <c r="B6" i="4"/>
  <c r="B11" i="4" s="1"/>
  <c r="AR45" i="3"/>
  <c r="AQ45" i="3"/>
  <c r="AP45" i="3"/>
  <c r="AO45" i="3"/>
  <c r="AN45" i="3"/>
  <c r="AM45" i="3"/>
  <c r="AL45" i="3"/>
  <c r="AK45" i="3"/>
  <c r="AJ45" i="3"/>
  <c r="AI45" i="3"/>
  <c r="AH45" i="3"/>
  <c r="AG45" i="3"/>
  <c r="AF45" i="3"/>
  <c r="AE45" i="3"/>
  <c r="AD45" i="3"/>
  <c r="AC45" i="3"/>
  <c r="AB45" i="3"/>
  <c r="AA45" i="3"/>
  <c r="Z45" i="3"/>
  <c r="Y45" i="3"/>
  <c r="X45" i="3"/>
  <c r="W45" i="3"/>
  <c r="V45" i="3"/>
  <c r="U45" i="3"/>
  <c r="T45" i="3"/>
  <c r="S45" i="3"/>
  <c r="R45" i="3"/>
  <c r="Q45" i="3"/>
  <c r="P45" i="3"/>
  <c r="O45" i="3"/>
  <c r="N45" i="3"/>
  <c r="M45" i="3"/>
  <c r="L45" i="3"/>
  <c r="K45" i="3"/>
  <c r="J45" i="3"/>
  <c r="I45" i="3" a="1"/>
  <c r="I45" i="3" s="1"/>
  <c r="H45" i="3"/>
  <c r="G45" i="3"/>
  <c r="AR44" i="3"/>
  <c r="AQ44" i="3"/>
  <c r="AP44" i="3"/>
  <c r="AO44" i="3"/>
  <c r="AN44" i="3"/>
  <c r="AM44" i="3"/>
  <c r="AL44" i="3"/>
  <c r="AK44" i="3"/>
  <c r="AJ44" i="3"/>
  <c r="AI44" i="3"/>
  <c r="AH44" i="3"/>
  <c r="AG44" i="3"/>
  <c r="AF44" i="3"/>
  <c r="AE44" i="3"/>
  <c r="AD44" i="3"/>
  <c r="AC44" i="3"/>
  <c r="AB44" i="3"/>
  <c r="AA44" i="3"/>
  <c r="Z44" i="3"/>
  <c r="Y44" i="3"/>
  <c r="X44" i="3"/>
  <c r="W44" i="3"/>
  <c r="V44" i="3"/>
  <c r="U44" i="3"/>
  <c r="T44" i="3"/>
  <c r="S44" i="3"/>
  <c r="R44" i="3"/>
  <c r="Q44" i="3"/>
  <c r="P44" i="3"/>
  <c r="O44" i="3"/>
  <c r="N44" i="3"/>
  <c r="M44" i="3"/>
  <c r="L44" i="3"/>
  <c r="K44" i="3"/>
  <c r="J44" i="3"/>
  <c r="I44" i="3" a="1"/>
  <c r="I44" i="3" s="1"/>
  <c r="H44" i="3"/>
  <c r="G44" i="3"/>
  <c r="AR43" i="3"/>
  <c r="AQ43" i="3"/>
  <c r="AP43" i="3"/>
  <c r="AO43" i="3"/>
  <c r="AN43" i="3"/>
  <c r="AM43" i="3"/>
  <c r="AL43" i="3"/>
  <c r="AK43" i="3"/>
  <c r="AJ43" i="3"/>
  <c r="AI43" i="3"/>
  <c r="AH43" i="3"/>
  <c r="AG43" i="3"/>
  <c r="AF43" i="3"/>
  <c r="AE43" i="3"/>
  <c r="AD43" i="3"/>
  <c r="AC43" i="3"/>
  <c r="AB43" i="3"/>
  <c r="AA43" i="3"/>
  <c r="Z43" i="3"/>
  <c r="Y43" i="3"/>
  <c r="X43" i="3"/>
  <c r="W43" i="3"/>
  <c r="V43" i="3"/>
  <c r="U43" i="3"/>
  <c r="T43" i="3"/>
  <c r="S43" i="3"/>
  <c r="R43" i="3"/>
  <c r="Q43" i="3"/>
  <c r="P43" i="3"/>
  <c r="O43" i="3"/>
  <c r="N43" i="3"/>
  <c r="M43" i="3"/>
  <c r="L43" i="3"/>
  <c r="K43" i="3"/>
  <c r="J43" i="3"/>
  <c r="I43" i="3" a="1"/>
  <c r="I43" i="3" s="1"/>
  <c r="H43" i="3"/>
  <c r="G43" i="3"/>
  <c r="AR42" i="3"/>
  <c r="AQ42" i="3"/>
  <c r="AP42" i="3"/>
  <c r="AO42" i="3"/>
  <c r="AN42" i="3"/>
  <c r="AM42" i="3"/>
  <c r="AL42" i="3"/>
  <c r="AK42" i="3"/>
  <c r="AJ42" i="3"/>
  <c r="AI42" i="3"/>
  <c r="AH42" i="3"/>
  <c r="AG42" i="3"/>
  <c r="AF42" i="3"/>
  <c r="AE42" i="3"/>
  <c r="AD42" i="3"/>
  <c r="AC42" i="3"/>
  <c r="AB42" i="3"/>
  <c r="AA42" i="3"/>
  <c r="Z42" i="3"/>
  <c r="Y42" i="3"/>
  <c r="X42" i="3"/>
  <c r="W42" i="3"/>
  <c r="V42" i="3"/>
  <c r="U42" i="3"/>
  <c r="T42" i="3"/>
  <c r="S42" i="3"/>
  <c r="R42" i="3"/>
  <c r="Q42" i="3"/>
  <c r="P42" i="3"/>
  <c r="O42" i="3"/>
  <c r="N42" i="3"/>
  <c r="M42" i="3"/>
  <c r="L42" i="3"/>
  <c r="K42" i="3"/>
  <c r="J42" i="3"/>
  <c r="I42" i="3" a="1"/>
  <c r="I42" i="3" s="1"/>
  <c r="H42" i="3"/>
  <c r="G42" i="3"/>
  <c r="AR41" i="3"/>
  <c r="AQ41" i="3"/>
  <c r="AP41" i="3"/>
  <c r="AO41" i="3"/>
  <c r="AN41" i="3"/>
  <c r="AM41" i="3"/>
  <c r="AL41" i="3"/>
  <c r="AK41" i="3"/>
  <c r="AJ41" i="3"/>
  <c r="AI41" i="3"/>
  <c r="AH41" i="3"/>
  <c r="AG41" i="3"/>
  <c r="AF41" i="3"/>
  <c r="AE41" i="3"/>
  <c r="AD41" i="3"/>
  <c r="AC41" i="3"/>
  <c r="AB41" i="3"/>
  <c r="AA41" i="3"/>
  <c r="Z41" i="3"/>
  <c r="Y41" i="3"/>
  <c r="X41" i="3"/>
  <c r="W41" i="3"/>
  <c r="V41" i="3"/>
  <c r="U41" i="3"/>
  <c r="T41" i="3"/>
  <c r="S41" i="3"/>
  <c r="R41" i="3"/>
  <c r="Q41" i="3"/>
  <c r="P41" i="3"/>
  <c r="O41" i="3"/>
  <c r="N41" i="3"/>
  <c r="M41" i="3"/>
  <c r="L41" i="3"/>
  <c r="K41" i="3"/>
  <c r="J41" i="3"/>
  <c r="I41" i="3" a="1"/>
  <c r="I41" i="3" s="1"/>
  <c r="H41" i="3"/>
  <c r="G41" i="3"/>
  <c r="AR40" i="3"/>
  <c r="AQ40" i="3"/>
  <c r="AP40" i="3"/>
  <c r="AO40" i="3"/>
  <c r="AN40" i="3"/>
  <c r="AM40" i="3"/>
  <c r="AL40" i="3"/>
  <c r="AK40" i="3"/>
  <c r="AJ40" i="3"/>
  <c r="AI40" i="3"/>
  <c r="AH40" i="3"/>
  <c r="AG40" i="3"/>
  <c r="AF40" i="3"/>
  <c r="AE40" i="3"/>
  <c r="AD40" i="3"/>
  <c r="AC40" i="3"/>
  <c r="AB40" i="3"/>
  <c r="AA40" i="3"/>
  <c r="Z40" i="3"/>
  <c r="Y40" i="3"/>
  <c r="X40" i="3"/>
  <c r="W40" i="3"/>
  <c r="V40" i="3"/>
  <c r="U40" i="3"/>
  <c r="T40" i="3"/>
  <c r="S40" i="3"/>
  <c r="R40" i="3"/>
  <c r="Q40" i="3"/>
  <c r="P40" i="3"/>
  <c r="O40" i="3"/>
  <c r="N40" i="3"/>
  <c r="M40" i="3"/>
  <c r="L40" i="3"/>
  <c r="K40" i="3"/>
  <c r="J40" i="3"/>
  <c r="I40" i="3" a="1"/>
  <c r="I40" i="3" s="1"/>
  <c r="H40" i="3"/>
  <c r="G40" i="3"/>
  <c r="AR39" i="3"/>
  <c r="AQ39" i="3"/>
  <c r="AP39" i="3"/>
  <c r="AO39" i="3"/>
  <c r="AN39" i="3"/>
  <c r="AM39" i="3"/>
  <c r="AL39" i="3"/>
  <c r="AK39" i="3"/>
  <c r="AJ39" i="3"/>
  <c r="AI39" i="3"/>
  <c r="AH39" i="3"/>
  <c r="AG39" i="3"/>
  <c r="AF39" i="3"/>
  <c r="AE39" i="3"/>
  <c r="AD39" i="3"/>
  <c r="AC39" i="3"/>
  <c r="AB39" i="3"/>
  <c r="AA39" i="3"/>
  <c r="Z39" i="3"/>
  <c r="Y39" i="3"/>
  <c r="X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 a="1"/>
  <c r="I39" i="3" s="1"/>
  <c r="H39" i="3"/>
  <c r="G39" i="3"/>
  <c r="AR38" i="3"/>
  <c r="AQ38" i="3"/>
  <c r="AP38" i="3"/>
  <c r="AO38" i="3"/>
  <c r="AN38" i="3"/>
  <c r="AM38" i="3"/>
  <c r="AL38" i="3"/>
  <c r="AK38" i="3"/>
  <c r="AJ38" i="3"/>
  <c r="AI38" i="3"/>
  <c r="AH38" i="3"/>
  <c r="AG38" i="3"/>
  <c r="AF38" i="3"/>
  <c r="AE38" i="3"/>
  <c r="AD38" i="3"/>
  <c r="AC38" i="3"/>
  <c r="AB38" i="3"/>
  <c r="AA38" i="3"/>
  <c r="Z38" i="3"/>
  <c r="Y38" i="3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J38" i="3"/>
  <c r="I38" i="3" a="1"/>
  <c r="I38" i="3" s="1"/>
  <c r="H38" i="3"/>
  <c r="G38" i="3"/>
  <c r="AR37" i="3"/>
  <c r="AQ37" i="3"/>
  <c r="AP37" i="3"/>
  <c r="AO37" i="3"/>
  <c r="AN37" i="3"/>
  <c r="AM37" i="3"/>
  <c r="AL37" i="3"/>
  <c r="AK37" i="3"/>
  <c r="AJ37" i="3"/>
  <c r="AI37" i="3"/>
  <c r="AH37" i="3"/>
  <c r="AG37" i="3"/>
  <c r="AF37" i="3"/>
  <c r="AE37" i="3"/>
  <c r="AD37" i="3"/>
  <c r="AC37" i="3"/>
  <c r="AB37" i="3"/>
  <c r="AA37" i="3"/>
  <c r="Z37" i="3"/>
  <c r="Y37" i="3"/>
  <c r="X37" i="3"/>
  <c r="W37" i="3"/>
  <c r="V37" i="3"/>
  <c r="U37" i="3"/>
  <c r="T37" i="3"/>
  <c r="S37" i="3"/>
  <c r="R37" i="3"/>
  <c r="Q37" i="3"/>
  <c r="P37" i="3"/>
  <c r="O37" i="3"/>
  <c r="N37" i="3"/>
  <c r="M37" i="3"/>
  <c r="L37" i="3"/>
  <c r="K37" i="3"/>
  <c r="J37" i="3"/>
  <c r="I37" i="3" a="1"/>
  <c r="I37" i="3" s="1"/>
  <c r="H37" i="3"/>
  <c r="G37" i="3"/>
  <c r="AR36" i="3"/>
  <c r="AQ36" i="3"/>
  <c r="AP36" i="3"/>
  <c r="AO36" i="3"/>
  <c r="AN36" i="3"/>
  <c r="AM36" i="3"/>
  <c r="AL36" i="3"/>
  <c r="AK36" i="3"/>
  <c r="AJ36" i="3"/>
  <c r="AI36" i="3"/>
  <c r="AH36" i="3"/>
  <c r="AG36" i="3"/>
  <c r="AF36" i="3"/>
  <c r="AE36" i="3"/>
  <c r="AD36" i="3"/>
  <c r="AC36" i="3"/>
  <c r="AB36" i="3"/>
  <c r="AA36" i="3"/>
  <c r="Z36" i="3"/>
  <c r="Y36" i="3"/>
  <c r="X36" i="3"/>
  <c r="W36" i="3"/>
  <c r="V36" i="3"/>
  <c r="U36" i="3"/>
  <c r="T36" i="3"/>
  <c r="S36" i="3"/>
  <c r="R36" i="3"/>
  <c r="Q36" i="3"/>
  <c r="P36" i="3"/>
  <c r="O36" i="3"/>
  <c r="N36" i="3"/>
  <c r="M36" i="3"/>
  <c r="L36" i="3"/>
  <c r="K36" i="3"/>
  <c r="J36" i="3"/>
  <c r="I36" i="3" a="1"/>
  <c r="I36" i="3" s="1"/>
  <c r="H36" i="3"/>
  <c r="G36" i="3"/>
  <c r="AR35" i="3"/>
  <c r="AQ35" i="3"/>
  <c r="AP35" i="3"/>
  <c r="AO35" i="3"/>
  <c r="AN35" i="3"/>
  <c r="AM35" i="3"/>
  <c r="AL35" i="3"/>
  <c r="AK35" i="3"/>
  <c r="AJ35" i="3"/>
  <c r="AI35" i="3"/>
  <c r="AH35" i="3"/>
  <c r="AG35" i="3"/>
  <c r="AF35" i="3"/>
  <c r="AE35" i="3"/>
  <c r="AD35" i="3"/>
  <c r="AC35" i="3"/>
  <c r="AB35" i="3"/>
  <c r="AA35" i="3"/>
  <c r="Z35" i="3"/>
  <c r="Y35" i="3"/>
  <c r="X35" i="3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 a="1"/>
  <c r="I35" i="3" s="1"/>
  <c r="H35" i="3"/>
  <c r="G35" i="3"/>
  <c r="AR34" i="3"/>
  <c r="AQ34" i="3"/>
  <c r="AP34" i="3"/>
  <c r="AO34" i="3"/>
  <c r="AN34" i="3"/>
  <c r="AM34" i="3"/>
  <c r="AL34" i="3"/>
  <c r="AK34" i="3"/>
  <c r="AJ34" i="3"/>
  <c r="AI34" i="3"/>
  <c r="AH34" i="3"/>
  <c r="AG34" i="3"/>
  <c r="AF34" i="3"/>
  <c r="AE34" i="3"/>
  <c r="AD34" i="3"/>
  <c r="AC34" i="3"/>
  <c r="AB34" i="3"/>
  <c r="AA34" i="3"/>
  <c r="Z34" i="3"/>
  <c r="Y34" i="3"/>
  <c r="X34" i="3"/>
  <c r="W34" i="3"/>
  <c r="V34" i="3"/>
  <c r="U34" i="3"/>
  <c r="T34" i="3"/>
  <c r="S34" i="3"/>
  <c r="R34" i="3"/>
  <c r="Q34" i="3"/>
  <c r="P34" i="3"/>
  <c r="O34" i="3"/>
  <c r="N34" i="3"/>
  <c r="M34" i="3"/>
  <c r="L34" i="3"/>
  <c r="K34" i="3"/>
  <c r="J34" i="3"/>
  <c r="I34" i="3" a="1"/>
  <c r="I34" i="3" s="1"/>
  <c r="H34" i="3"/>
  <c r="G34" i="3"/>
  <c r="AR33" i="3"/>
  <c r="AQ33" i="3"/>
  <c r="AP33" i="3"/>
  <c r="AO33" i="3"/>
  <c r="AN33" i="3"/>
  <c r="AM33" i="3"/>
  <c r="AL33" i="3"/>
  <c r="AK33" i="3"/>
  <c r="AJ33" i="3"/>
  <c r="AI33" i="3"/>
  <c r="AH33" i="3"/>
  <c r="AG33" i="3"/>
  <c r="AF33" i="3"/>
  <c r="AE33" i="3"/>
  <c r="AD33" i="3"/>
  <c r="AC33" i="3"/>
  <c r="AB33" i="3"/>
  <c r="AA33" i="3"/>
  <c r="Z33" i="3"/>
  <c r="Y33" i="3"/>
  <c r="X33" i="3"/>
  <c r="W33" i="3"/>
  <c r="V33" i="3"/>
  <c r="U33" i="3"/>
  <c r="T33" i="3"/>
  <c r="S33" i="3"/>
  <c r="R33" i="3"/>
  <c r="Q33" i="3"/>
  <c r="P33" i="3"/>
  <c r="O33" i="3"/>
  <c r="N33" i="3"/>
  <c r="M33" i="3"/>
  <c r="L33" i="3"/>
  <c r="K33" i="3"/>
  <c r="J33" i="3"/>
  <c r="I33" i="3" a="1"/>
  <c r="I33" i="3" s="1"/>
  <c r="H33" i="3"/>
  <c r="G33" i="3"/>
  <c r="AR32" i="3"/>
  <c r="AQ32" i="3"/>
  <c r="AP32" i="3"/>
  <c r="AO32" i="3"/>
  <c r="AN32" i="3"/>
  <c r="AM32" i="3"/>
  <c r="AL32" i="3"/>
  <c r="AK32" i="3"/>
  <c r="AJ32" i="3"/>
  <c r="AI32" i="3"/>
  <c r="AH32" i="3"/>
  <c r="AG32" i="3"/>
  <c r="AF32" i="3"/>
  <c r="AE32" i="3"/>
  <c r="AD32" i="3"/>
  <c r="AC32" i="3"/>
  <c r="AB32" i="3"/>
  <c r="AA32" i="3"/>
  <c r="Z32" i="3"/>
  <c r="Y32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J32" i="3"/>
  <c r="I32" i="3" a="1"/>
  <c r="I32" i="3"/>
  <c r="H32" i="3"/>
  <c r="G32" i="3"/>
  <c r="AR31" i="3"/>
  <c r="AQ31" i="3"/>
  <c r="AP31" i="3"/>
  <c r="AO31" i="3"/>
  <c r="AN31" i="3"/>
  <c r="AM31" i="3"/>
  <c r="AL31" i="3"/>
  <c r="AK31" i="3"/>
  <c r="AJ31" i="3"/>
  <c r="AI31" i="3"/>
  <c r="AH31" i="3"/>
  <c r="AG31" i="3"/>
  <c r="AF31" i="3"/>
  <c r="AE31" i="3"/>
  <c r="AD31" i="3"/>
  <c r="AC31" i="3"/>
  <c r="AB31" i="3"/>
  <c r="AA31" i="3"/>
  <c r="Z31" i="3"/>
  <c r="Y31" i="3"/>
  <c r="X31" i="3"/>
  <c r="W31" i="3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 a="1"/>
  <c r="I31" i="3"/>
  <c r="H31" i="3"/>
  <c r="G31" i="3"/>
  <c r="AR30" i="3"/>
  <c r="AQ30" i="3"/>
  <c r="AP30" i="3"/>
  <c r="AO30" i="3"/>
  <c r="AN30" i="3"/>
  <c r="AM30" i="3"/>
  <c r="AL30" i="3"/>
  <c r="AK30" i="3"/>
  <c r="AJ30" i="3"/>
  <c r="AI30" i="3"/>
  <c r="AH30" i="3"/>
  <c r="AG30" i="3"/>
  <c r="AF30" i="3"/>
  <c r="AE30" i="3"/>
  <c r="AD30" i="3"/>
  <c r="AC30" i="3"/>
  <c r="AB30" i="3"/>
  <c r="AA30" i="3"/>
  <c r="Z30" i="3"/>
  <c r="Y30" i="3"/>
  <c r="X30" i="3"/>
  <c r="W30" i="3"/>
  <c r="V30" i="3"/>
  <c r="U30" i="3"/>
  <c r="T30" i="3"/>
  <c r="S30" i="3"/>
  <c r="R30" i="3"/>
  <c r="Q30" i="3"/>
  <c r="P30" i="3"/>
  <c r="O30" i="3"/>
  <c r="N30" i="3"/>
  <c r="M30" i="3"/>
  <c r="L30" i="3"/>
  <c r="K30" i="3"/>
  <c r="J30" i="3"/>
  <c r="I30" i="3" a="1"/>
  <c r="I30" i="3" s="1"/>
  <c r="H30" i="3"/>
  <c r="G30" i="3"/>
  <c r="AR29" i="3"/>
  <c r="AQ29" i="3"/>
  <c r="AP29" i="3"/>
  <c r="AO29" i="3"/>
  <c r="AN29" i="3"/>
  <c r="AM29" i="3"/>
  <c r="AL29" i="3"/>
  <c r="AK29" i="3"/>
  <c r="AJ29" i="3"/>
  <c r="AI29" i="3"/>
  <c r="AH29" i="3"/>
  <c r="AG29" i="3"/>
  <c r="AF29" i="3"/>
  <c r="AE29" i="3"/>
  <c r="AD29" i="3"/>
  <c r="AC29" i="3"/>
  <c r="AB29" i="3"/>
  <c r="AA29" i="3"/>
  <c r="Z29" i="3"/>
  <c r="Y29" i="3"/>
  <c r="X29" i="3"/>
  <c r="W29" i="3"/>
  <c r="V29" i="3"/>
  <c r="U29" i="3"/>
  <c r="T29" i="3"/>
  <c r="S29" i="3"/>
  <c r="R29" i="3"/>
  <c r="Q29" i="3"/>
  <c r="P29" i="3"/>
  <c r="O29" i="3"/>
  <c r="N29" i="3"/>
  <c r="M29" i="3"/>
  <c r="L29" i="3"/>
  <c r="K29" i="3"/>
  <c r="J29" i="3"/>
  <c r="I29" i="3" a="1"/>
  <c r="I29" i="3" s="1"/>
  <c r="H29" i="3"/>
  <c r="G29" i="3"/>
  <c r="AR28" i="3"/>
  <c r="AQ28" i="3"/>
  <c r="AP28" i="3"/>
  <c r="AO28" i="3"/>
  <c r="AN28" i="3"/>
  <c r="AM28" i="3"/>
  <c r="AL28" i="3"/>
  <c r="AK28" i="3"/>
  <c r="AJ28" i="3"/>
  <c r="AI28" i="3"/>
  <c r="AH28" i="3"/>
  <c r="AG28" i="3"/>
  <c r="AF28" i="3"/>
  <c r="AE28" i="3"/>
  <c r="AD28" i="3"/>
  <c r="AC28" i="3"/>
  <c r="AB28" i="3"/>
  <c r="AA28" i="3"/>
  <c r="Z28" i="3"/>
  <c r="Y28" i="3"/>
  <c r="X28" i="3"/>
  <c r="W28" i="3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 a="1"/>
  <c r="I28" i="3" s="1"/>
  <c r="H28" i="3"/>
  <c r="G28" i="3"/>
  <c r="AR27" i="3"/>
  <c r="AQ27" i="3"/>
  <c r="AP27" i="3"/>
  <c r="AO27" i="3"/>
  <c r="AN27" i="3"/>
  <c r="AM27" i="3"/>
  <c r="AL27" i="3"/>
  <c r="AK27" i="3"/>
  <c r="AJ27" i="3"/>
  <c r="AI27" i="3"/>
  <c r="AH27" i="3"/>
  <c r="AG27" i="3"/>
  <c r="AF27" i="3"/>
  <c r="AE27" i="3"/>
  <c r="AD27" i="3"/>
  <c r="AC27" i="3"/>
  <c r="AB27" i="3"/>
  <c r="AA27" i="3"/>
  <c r="Z27" i="3"/>
  <c r="Y27" i="3"/>
  <c r="X27" i="3"/>
  <c r="W27" i="3"/>
  <c r="V27" i="3"/>
  <c r="U27" i="3"/>
  <c r="T27" i="3"/>
  <c r="S27" i="3"/>
  <c r="R27" i="3"/>
  <c r="Q27" i="3"/>
  <c r="P27" i="3"/>
  <c r="O27" i="3"/>
  <c r="N27" i="3"/>
  <c r="M27" i="3"/>
  <c r="L27" i="3"/>
  <c r="K27" i="3"/>
  <c r="J27" i="3"/>
  <c r="I27" i="3" a="1"/>
  <c r="I27" i="3" s="1"/>
  <c r="H27" i="3"/>
  <c r="G27" i="3"/>
  <c r="AR26" i="3"/>
  <c r="AQ26" i="3"/>
  <c r="AP26" i="3"/>
  <c r="AO26" i="3"/>
  <c r="AN26" i="3"/>
  <c r="AM26" i="3"/>
  <c r="AL26" i="3"/>
  <c r="AK26" i="3"/>
  <c r="AJ26" i="3"/>
  <c r="AI26" i="3"/>
  <c r="AH26" i="3"/>
  <c r="AG26" i="3"/>
  <c r="AF26" i="3"/>
  <c r="AE26" i="3"/>
  <c r="AD26" i="3"/>
  <c r="AC26" i="3"/>
  <c r="AB26" i="3"/>
  <c r="AA26" i="3"/>
  <c r="Z26" i="3"/>
  <c r="Y26" i="3"/>
  <c r="X26" i="3"/>
  <c r="W26" i="3"/>
  <c r="V26" i="3"/>
  <c r="U26" i="3"/>
  <c r="T26" i="3"/>
  <c r="S26" i="3"/>
  <c r="R26" i="3"/>
  <c r="Q26" i="3"/>
  <c r="P26" i="3"/>
  <c r="O26" i="3"/>
  <c r="N26" i="3"/>
  <c r="M26" i="3"/>
  <c r="L26" i="3"/>
  <c r="K26" i="3"/>
  <c r="J26" i="3"/>
  <c r="I26" i="3" a="1"/>
  <c r="I26" i="3" s="1"/>
  <c r="H26" i="3"/>
  <c r="G26" i="3"/>
  <c r="AR25" i="3"/>
  <c r="AQ25" i="3"/>
  <c r="AP25" i="3"/>
  <c r="AO25" i="3"/>
  <c r="AN25" i="3"/>
  <c r="AM25" i="3"/>
  <c r="AL25" i="3"/>
  <c r="AK25" i="3"/>
  <c r="AJ25" i="3"/>
  <c r="AI25" i="3"/>
  <c r="AH25" i="3"/>
  <c r="AG25" i="3"/>
  <c r="AF25" i="3"/>
  <c r="AE25" i="3"/>
  <c r="AD25" i="3"/>
  <c r="AC25" i="3"/>
  <c r="AB25" i="3"/>
  <c r="AA25" i="3"/>
  <c r="Z25" i="3"/>
  <c r="Y25" i="3"/>
  <c r="X25" i="3"/>
  <c r="W25" i="3"/>
  <c r="V25" i="3"/>
  <c r="U25" i="3"/>
  <c r="T25" i="3"/>
  <c r="S25" i="3"/>
  <c r="R25" i="3"/>
  <c r="Q25" i="3"/>
  <c r="P25" i="3"/>
  <c r="O25" i="3"/>
  <c r="N25" i="3"/>
  <c r="M25" i="3"/>
  <c r="L25" i="3"/>
  <c r="K25" i="3"/>
  <c r="J25" i="3"/>
  <c r="I25" i="3" a="1"/>
  <c r="I25" i="3"/>
  <c r="H25" i="3"/>
  <c r="G25" i="3"/>
  <c r="N24" i="3"/>
  <c r="N23" i="3"/>
  <c r="N22" i="3"/>
  <c r="N21" i="3"/>
  <c r="N20" i="3"/>
  <c r="N19" i="3"/>
  <c r="N18" i="3"/>
  <c r="N17" i="3"/>
  <c r="N16" i="3"/>
  <c r="N15" i="3"/>
  <c r="N14" i="3"/>
  <c r="N13" i="3"/>
  <c r="N12" i="3"/>
  <c r="N11" i="3"/>
  <c r="N10" i="3"/>
  <c r="N9" i="3"/>
  <c r="N8" i="3"/>
  <c r="N7" i="3"/>
  <c r="N6" i="3"/>
  <c r="D22" i="1" s="1"/>
  <c r="G6" i="3"/>
  <c r="F4" i="3"/>
  <c r="D21" i="1"/>
  <c r="D20" i="1"/>
  <c r="E17" i="1"/>
  <c r="C15" i="1"/>
  <c r="H47" i="3" s="1"/>
  <c r="AO6" i="3" l="1"/>
  <c r="L6" i="3"/>
  <c r="H6" i="3"/>
  <c r="M6" i="3" l="1"/>
  <c r="G7" i="3"/>
  <c r="AE6" i="3"/>
  <c r="AC6" i="3"/>
  <c r="Z6" i="3"/>
  <c r="W6" i="3"/>
  <c r="R6" i="3"/>
  <c r="P6" i="3"/>
  <c r="AN6" i="3"/>
  <c r="AD6" i="3"/>
  <c r="Y6" i="3"/>
  <c r="U6" i="3"/>
  <c r="Q6" i="3"/>
  <c r="AF6" i="3"/>
  <c r="AL6" i="3"/>
  <c r="AB6" i="3"/>
  <c r="X6" i="3"/>
  <c r="AP6" i="3"/>
  <c r="AM6" i="3"/>
  <c r="AJ6" i="3"/>
  <c r="AG6" i="3"/>
  <c r="AA6" i="3"/>
  <c r="V6" i="3"/>
  <c r="S6" i="3"/>
  <c r="T6" i="3"/>
  <c r="AR6" i="3"/>
  <c r="AQ6" i="3"/>
  <c r="AK6" i="3"/>
  <c r="AI6" i="3"/>
  <c r="O6" i="3"/>
  <c r="AH6" i="3"/>
  <c r="H7" i="3" l="1"/>
  <c r="L7" i="3"/>
  <c r="P7" i="3"/>
  <c r="R7" i="3"/>
  <c r="U7" i="3"/>
  <c r="W7" i="3"/>
  <c r="X7" i="3"/>
  <c r="AA7" i="3"/>
  <c r="AC7" i="3"/>
  <c r="AE7" i="3"/>
  <c r="AF7" i="3"/>
  <c r="AH7" i="3"/>
  <c r="AJ7" i="3"/>
  <c r="AL7" i="3"/>
  <c r="AN7" i="3"/>
  <c r="AP7" i="3"/>
  <c r="M7" i="3" l="1"/>
  <c r="G8" i="3"/>
  <c r="AR7" i="3"/>
  <c r="Y7" i="3"/>
  <c r="O7" i="3"/>
  <c r="Q7" i="3"/>
  <c r="S7" i="3"/>
  <c r="T7" i="3"/>
  <c r="V7" i="3"/>
  <c r="Z7" i="3"/>
  <c r="AB7" i="3"/>
  <c r="AD7" i="3"/>
  <c r="AG7" i="3"/>
  <c r="AI7" i="3"/>
  <c r="AK7" i="3"/>
  <c r="AM7" i="3"/>
  <c r="AO7" i="3"/>
  <c r="AQ7" i="3"/>
  <c r="H8" i="3" l="1"/>
  <c r="O8" i="3"/>
  <c r="R8" i="3"/>
  <c r="U8" i="3"/>
  <c r="X8" i="3"/>
  <c r="AA8" i="3"/>
  <c r="L8" i="3"/>
  <c r="M8" i="3" l="1"/>
  <c r="G9" i="3"/>
  <c r="AC8" i="3"/>
  <c r="AE8" i="3"/>
  <c r="AG8" i="3"/>
  <c r="AI8" i="3"/>
  <c r="AL8" i="3"/>
  <c r="P8" i="3"/>
  <c r="V8" i="3"/>
  <c r="Y8" i="3"/>
  <c r="AD8" i="3"/>
  <c r="AF8" i="3"/>
  <c r="AH8" i="3"/>
  <c r="AJ8" i="3"/>
  <c r="AK8" i="3"/>
  <c r="AM8" i="3"/>
  <c r="AR8" i="3"/>
  <c r="Q8" i="3"/>
  <c r="Z8" i="3"/>
  <c r="AP8" i="3"/>
  <c r="AB8" i="3"/>
  <c r="S8" i="3"/>
  <c r="W8" i="3"/>
  <c r="AO8" i="3"/>
  <c r="AQ8" i="3"/>
  <c r="T8" i="3"/>
  <c r="AN8" i="3"/>
  <c r="H9" i="3" l="1"/>
  <c r="L9" i="3"/>
  <c r="O9" i="3"/>
  <c r="P9" i="3"/>
  <c r="Q9" i="3"/>
  <c r="R9" i="3"/>
  <c r="S9" i="3"/>
  <c r="T9" i="3"/>
  <c r="U9" i="3"/>
  <c r="V9" i="3"/>
  <c r="W9" i="3"/>
  <c r="X9" i="3"/>
  <c r="Y9" i="3"/>
  <c r="Z9" i="3"/>
  <c r="AA9" i="3"/>
  <c r="AB9" i="3"/>
  <c r="AC9" i="3"/>
  <c r="AD9" i="3"/>
  <c r="AE9" i="3"/>
  <c r="AF9" i="3"/>
  <c r="AG9" i="3"/>
  <c r="AH9" i="3"/>
  <c r="AI9" i="3"/>
  <c r="AJ9" i="3"/>
  <c r="AK9" i="3"/>
  <c r="AL9" i="3"/>
  <c r="AM9" i="3"/>
  <c r="AN9" i="3"/>
  <c r="AO9" i="3"/>
  <c r="AP9" i="3"/>
  <c r="AQ9" i="3"/>
  <c r="AR9" i="3"/>
  <c r="M9" i="3" l="1"/>
  <c r="G10" i="3"/>
  <c r="H10" i="3" l="1"/>
  <c r="AQ10" i="3"/>
  <c r="AR10" i="3"/>
  <c r="L10" i="3"/>
  <c r="O10" i="3"/>
  <c r="P10" i="3"/>
  <c r="Q10" i="3"/>
  <c r="R10" i="3"/>
  <c r="S10" i="3"/>
  <c r="T10" i="3"/>
  <c r="U10" i="3"/>
  <c r="V10" i="3"/>
  <c r="W10" i="3"/>
  <c r="X10" i="3"/>
  <c r="Y10" i="3"/>
  <c r="Z10" i="3"/>
  <c r="AA10" i="3"/>
  <c r="AB10" i="3"/>
  <c r="AC10" i="3"/>
  <c r="AD10" i="3"/>
  <c r="AE10" i="3"/>
  <c r="AF10" i="3"/>
  <c r="AG10" i="3"/>
  <c r="AH10" i="3"/>
  <c r="AI10" i="3"/>
  <c r="AJ10" i="3"/>
  <c r="AK10" i="3"/>
  <c r="AL10" i="3"/>
  <c r="AM10" i="3"/>
  <c r="AN10" i="3"/>
  <c r="AO10" i="3"/>
  <c r="AP10" i="3"/>
  <c r="G11" i="3" l="1"/>
  <c r="M10" i="3"/>
  <c r="H11" i="3" l="1"/>
  <c r="L11" i="3"/>
  <c r="O11" i="3"/>
  <c r="P11" i="3"/>
  <c r="M11" i="3" l="1"/>
  <c r="G12" i="3"/>
  <c r="Q11" i="3"/>
  <c r="R11" i="3"/>
  <c r="S11" i="3"/>
  <c r="T11" i="3"/>
  <c r="U11" i="3"/>
  <c r="V11" i="3"/>
  <c r="W11" i="3"/>
  <c r="X11" i="3"/>
  <c r="Y11" i="3"/>
  <c r="Z11" i="3"/>
  <c r="AA11" i="3"/>
  <c r="AB11" i="3"/>
  <c r="AC11" i="3"/>
  <c r="AD11" i="3"/>
  <c r="AI11" i="3"/>
  <c r="AK11" i="3"/>
  <c r="AM11" i="3"/>
  <c r="AO11" i="3"/>
  <c r="AQ11" i="3"/>
  <c r="AR11" i="3"/>
  <c r="AE11" i="3"/>
  <c r="AF11" i="3"/>
  <c r="AG11" i="3"/>
  <c r="AH11" i="3"/>
  <c r="AJ11" i="3"/>
  <c r="AL11" i="3"/>
  <c r="AN11" i="3"/>
  <c r="AP11" i="3"/>
  <c r="H12" i="3" l="1"/>
  <c r="P12" i="3"/>
  <c r="R12" i="3"/>
  <c r="S12" i="3"/>
  <c r="U12" i="3"/>
  <c r="V12" i="3"/>
  <c r="X12" i="3"/>
  <c r="Y12" i="3"/>
  <c r="AA12" i="3"/>
  <c r="AC12" i="3"/>
  <c r="AE12" i="3"/>
  <c r="AF12" i="3"/>
  <c r="AH12" i="3"/>
  <c r="AJ12" i="3"/>
  <c r="AL12" i="3"/>
  <c r="L12" i="3"/>
  <c r="O12" i="3"/>
  <c r="Q12" i="3"/>
  <c r="T12" i="3"/>
  <c r="W12" i="3"/>
  <c r="Z12" i="3"/>
  <c r="AB12" i="3"/>
  <c r="AD12" i="3"/>
  <c r="AG12" i="3"/>
  <c r="AI12" i="3"/>
  <c r="AK12" i="3"/>
  <c r="AM12" i="3"/>
  <c r="AN12" i="3"/>
  <c r="AQ12" i="3"/>
  <c r="AR12" i="3"/>
  <c r="G13" i="3" l="1"/>
  <c r="M12" i="3"/>
  <c r="AO12" i="3"/>
  <c r="AP12" i="3"/>
  <c r="H13" i="3" l="1"/>
  <c r="O13" i="3"/>
  <c r="Q13" i="3"/>
  <c r="AA13" i="3"/>
  <c r="AB13" i="3"/>
  <c r="AD13" i="3"/>
  <c r="L13" i="3"/>
  <c r="AI13" i="3"/>
  <c r="M13" i="3" l="1"/>
  <c r="G14" i="3"/>
  <c r="R13" i="3"/>
  <c r="T13" i="3"/>
  <c r="V13" i="3"/>
  <c r="W13" i="3"/>
  <c r="Y13" i="3"/>
  <c r="AF13" i="3"/>
  <c r="AH13" i="3"/>
  <c r="AK13" i="3"/>
  <c r="AM13" i="3"/>
  <c r="AN13" i="3"/>
  <c r="AO13" i="3"/>
  <c r="AP13" i="3"/>
  <c r="AQ13" i="3"/>
  <c r="AR13" i="3"/>
  <c r="P13" i="3"/>
  <c r="S13" i="3"/>
  <c r="U13" i="3"/>
  <c r="X13" i="3"/>
  <c r="Z13" i="3"/>
  <c r="AC13" i="3"/>
  <c r="AE13" i="3"/>
  <c r="AG13" i="3"/>
  <c r="AJ13" i="3"/>
  <c r="AL13" i="3"/>
  <c r="H14" i="3" l="1"/>
  <c r="P14" i="3"/>
  <c r="R14" i="3"/>
  <c r="T14" i="3"/>
  <c r="W14" i="3"/>
  <c r="Y14" i="3"/>
  <c r="AA14" i="3"/>
  <c r="AD14" i="3"/>
  <c r="AF14" i="3"/>
  <c r="AG14" i="3"/>
  <c r="AI14" i="3"/>
  <c r="AK14" i="3"/>
  <c r="AM14" i="3"/>
  <c r="AN14" i="3"/>
  <c r="AO14" i="3"/>
  <c r="AP14" i="3"/>
  <c r="U14" i="3"/>
  <c r="L14" i="3"/>
  <c r="O14" i="3"/>
  <c r="S14" i="3"/>
  <c r="V14" i="3"/>
  <c r="X14" i="3"/>
  <c r="Z14" i="3"/>
  <c r="AB14" i="3"/>
  <c r="AC14" i="3"/>
  <c r="AE14" i="3"/>
  <c r="AH14" i="3"/>
  <c r="AJ14" i="3"/>
  <c r="AL14" i="3"/>
  <c r="M14" i="3" l="1"/>
  <c r="G15" i="3"/>
  <c r="AQ14" i="3"/>
  <c r="AR14" i="3"/>
  <c r="Q14" i="3"/>
  <c r="L15" i="3" l="1"/>
  <c r="H15" i="3"/>
  <c r="Q15" i="3"/>
  <c r="R15" i="3"/>
  <c r="T15" i="3"/>
  <c r="U15" i="3"/>
  <c r="V15" i="3"/>
  <c r="W15" i="3"/>
  <c r="X15" i="3"/>
  <c r="Y15" i="3"/>
  <c r="Z15" i="3"/>
  <c r="AA15" i="3"/>
  <c r="AB15" i="3"/>
  <c r="AC15" i="3"/>
  <c r="AD15" i="3"/>
  <c r="AE15" i="3"/>
  <c r="AF15" i="3"/>
  <c r="AG15" i="3"/>
  <c r="AH15" i="3"/>
  <c r="AI15" i="3"/>
  <c r="AJ15" i="3"/>
  <c r="AK15" i="3"/>
  <c r="AL15" i="3"/>
  <c r="AM15" i="3"/>
  <c r="AN15" i="3"/>
  <c r="AO15" i="3"/>
  <c r="AP15" i="3"/>
  <c r="AQ15" i="3"/>
  <c r="AR15" i="3"/>
  <c r="O15" i="3"/>
  <c r="P15" i="3"/>
  <c r="S15" i="3"/>
  <c r="G18" i="3" l="1"/>
  <c r="G17" i="3"/>
  <c r="M15" i="3"/>
  <c r="G16" i="3"/>
  <c r="H18" i="3" l="1"/>
  <c r="M18" i="3" s="1"/>
  <c r="L18" i="3"/>
  <c r="O18" i="3"/>
  <c r="Q18" i="3"/>
  <c r="S18" i="3"/>
  <c r="U18" i="3"/>
  <c r="W18" i="3"/>
  <c r="Y18" i="3"/>
  <c r="AA18" i="3"/>
  <c r="AC18" i="3"/>
  <c r="AF18" i="3"/>
  <c r="AH18" i="3"/>
  <c r="AK18" i="3"/>
  <c r="P18" i="3"/>
  <c r="R18" i="3"/>
  <c r="T18" i="3"/>
  <c r="V18" i="3"/>
  <c r="X18" i="3"/>
  <c r="Z18" i="3"/>
  <c r="AB18" i="3"/>
  <c r="AD18" i="3"/>
  <c r="AE18" i="3"/>
  <c r="AG18" i="3"/>
  <c r="AI18" i="3"/>
  <c r="AJ18" i="3"/>
  <c r="AL18" i="3"/>
  <c r="AM18" i="3"/>
  <c r="AN18" i="3"/>
  <c r="AO18" i="3"/>
  <c r="AP18" i="3"/>
  <c r="AQ18" i="3"/>
  <c r="AR18" i="3"/>
  <c r="H17" i="3"/>
  <c r="L17" i="3"/>
  <c r="H16" i="3"/>
  <c r="L16" i="3"/>
  <c r="O16" i="3"/>
  <c r="P16" i="3"/>
  <c r="Q16" i="3"/>
  <c r="R16" i="3"/>
  <c r="S16" i="3"/>
  <c r="T16" i="3"/>
  <c r="U16" i="3"/>
  <c r="V16" i="3"/>
  <c r="W16" i="3"/>
  <c r="X16" i="3"/>
  <c r="Y16" i="3"/>
  <c r="Z16" i="3"/>
  <c r="AA16" i="3"/>
  <c r="AB16" i="3"/>
  <c r="AC16" i="3"/>
  <c r="AD16" i="3"/>
  <c r="AE16" i="3"/>
  <c r="AF16" i="3"/>
  <c r="AG16" i="3"/>
  <c r="AH16" i="3"/>
  <c r="AI16" i="3"/>
  <c r="AJ16" i="3"/>
  <c r="AK16" i="3"/>
  <c r="AL16" i="3"/>
  <c r="AM16" i="3"/>
  <c r="AN16" i="3"/>
  <c r="AO16" i="3"/>
  <c r="AP16" i="3"/>
  <c r="AQ16" i="3"/>
  <c r="AR16" i="3"/>
  <c r="M17" i="3" l="1"/>
  <c r="G23" i="3"/>
  <c r="M16" i="3"/>
  <c r="G19" i="3"/>
  <c r="O17" i="3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AF17" i="3"/>
  <c r="AG17" i="3"/>
  <c r="AH17" i="3"/>
  <c r="AI17" i="3"/>
  <c r="AJ17" i="3"/>
  <c r="AK17" i="3"/>
  <c r="AL17" i="3"/>
  <c r="AM17" i="3"/>
  <c r="AN17" i="3"/>
  <c r="AO17" i="3"/>
  <c r="AP17" i="3"/>
  <c r="AQ17" i="3"/>
  <c r="AR17" i="3"/>
  <c r="H23" i="3" l="1"/>
  <c r="M23" i="3" s="1"/>
  <c r="L23" i="3"/>
  <c r="O23" i="3"/>
  <c r="P23" i="3"/>
  <c r="Q23" i="3"/>
  <c r="R23" i="3"/>
  <c r="S23" i="3"/>
  <c r="T23" i="3"/>
  <c r="U23" i="3"/>
  <c r="V23" i="3"/>
  <c r="W23" i="3"/>
  <c r="X23" i="3"/>
  <c r="Y23" i="3"/>
  <c r="Z23" i="3"/>
  <c r="AA23" i="3"/>
  <c r="AB23" i="3"/>
  <c r="AC23" i="3"/>
  <c r="AD23" i="3"/>
  <c r="AE23" i="3"/>
  <c r="AF23" i="3"/>
  <c r="AG23" i="3"/>
  <c r="AH23" i="3"/>
  <c r="AI23" i="3"/>
  <c r="AJ23" i="3"/>
  <c r="AK23" i="3"/>
  <c r="AL23" i="3"/>
  <c r="AM23" i="3"/>
  <c r="AN23" i="3"/>
  <c r="AO23" i="3"/>
  <c r="AP23" i="3"/>
  <c r="AQ23" i="3"/>
  <c r="AR23" i="3"/>
  <c r="H19" i="3"/>
  <c r="AR19" i="3" s="1"/>
  <c r="L19" i="3"/>
  <c r="O19" i="3"/>
  <c r="R19" i="3"/>
  <c r="T19" i="3"/>
  <c r="W19" i="3"/>
  <c r="Y19" i="3"/>
  <c r="AB19" i="3"/>
  <c r="AE19" i="3"/>
  <c r="P19" i="3"/>
  <c r="Q19" i="3"/>
  <c r="S19" i="3"/>
  <c r="U19" i="3"/>
  <c r="V19" i="3"/>
  <c r="X19" i="3"/>
  <c r="Z19" i="3"/>
  <c r="AA19" i="3"/>
  <c r="AC19" i="3"/>
  <c r="AD19" i="3"/>
  <c r="AF19" i="3"/>
  <c r="AG19" i="3"/>
  <c r="AH19" i="3"/>
  <c r="AI19" i="3"/>
  <c r="AJ19" i="3"/>
  <c r="AK19" i="3"/>
  <c r="AL19" i="3"/>
  <c r="AM19" i="3"/>
  <c r="AN19" i="3"/>
  <c r="AO19" i="3"/>
  <c r="AP19" i="3"/>
  <c r="AQ19" i="3"/>
  <c r="M19" i="3" l="1"/>
  <c r="G21" i="3"/>
  <c r="G20" i="3"/>
  <c r="H21" i="3" l="1"/>
  <c r="Q21" i="3"/>
  <c r="T21" i="3"/>
  <c r="V21" i="3"/>
  <c r="X21" i="3"/>
  <c r="Z21" i="3"/>
  <c r="AB21" i="3"/>
  <c r="AD21" i="3"/>
  <c r="AF21" i="3"/>
  <c r="AH21" i="3"/>
  <c r="AJ21" i="3"/>
  <c r="AL21" i="3"/>
  <c r="AM21" i="3"/>
  <c r="AO21" i="3"/>
  <c r="AP21" i="3"/>
  <c r="AQ21" i="3"/>
  <c r="AR21" i="3"/>
  <c r="L21" i="3"/>
  <c r="P21" i="3"/>
  <c r="R21" i="3"/>
  <c r="U21" i="3"/>
  <c r="W21" i="3"/>
  <c r="Y21" i="3"/>
  <c r="AA21" i="3"/>
  <c r="AC21" i="3"/>
  <c r="AE21" i="3"/>
  <c r="AG21" i="3"/>
  <c r="AI21" i="3"/>
  <c r="AK21" i="3"/>
  <c r="AN21" i="3"/>
  <c r="S21" i="3"/>
  <c r="H20" i="3"/>
  <c r="L20" i="3"/>
  <c r="T20" i="3"/>
  <c r="R20" i="3"/>
  <c r="U20" i="3"/>
  <c r="W20" i="3"/>
  <c r="Y20" i="3"/>
  <c r="AB20" i="3"/>
  <c r="AD20" i="3"/>
  <c r="AF20" i="3"/>
  <c r="AI20" i="3"/>
  <c r="AJ20" i="3"/>
  <c r="AM20" i="3"/>
  <c r="Q20" i="3"/>
  <c r="V20" i="3"/>
  <c r="Z20" i="3"/>
  <c r="AC20" i="3"/>
  <c r="AG20" i="3"/>
  <c r="AL20" i="3"/>
  <c r="P20" i="3"/>
  <c r="M20" i="3" l="1"/>
  <c r="G22" i="3"/>
  <c r="M21" i="3"/>
  <c r="O21" i="3"/>
  <c r="O20" i="3"/>
  <c r="S20" i="3"/>
  <c r="X20" i="3"/>
  <c r="AA20" i="3"/>
  <c r="AE20" i="3"/>
  <c r="AH20" i="3"/>
  <c r="AK20" i="3"/>
  <c r="AN20" i="3"/>
  <c r="AO20" i="3"/>
  <c r="AP20" i="3"/>
  <c r="AQ20" i="3"/>
  <c r="AR20" i="3"/>
  <c r="H22" i="3" l="1"/>
  <c r="Q22" i="3"/>
  <c r="U22" i="3"/>
  <c r="AG22" i="3"/>
  <c r="L22" i="3"/>
  <c r="O22" i="3"/>
  <c r="T22" i="3"/>
  <c r="Y22" i="3"/>
  <c r="AB22" i="3"/>
  <c r="AD22" i="3"/>
  <c r="AI22" i="3"/>
  <c r="AJ22" i="3"/>
  <c r="AK22" i="3"/>
  <c r="AL22" i="3"/>
  <c r="AM22" i="3"/>
  <c r="W22" i="3"/>
  <c r="Z22" i="3"/>
  <c r="AE22" i="3"/>
  <c r="V22" i="3"/>
  <c r="X22" i="3"/>
  <c r="AA22" i="3"/>
  <c r="AC22" i="3"/>
  <c r="AH22" i="3"/>
  <c r="S22" i="3"/>
  <c r="G24" i="3" l="1"/>
  <c r="M22" i="3"/>
  <c r="AN22" i="3"/>
  <c r="AO22" i="3"/>
  <c r="AP22" i="3"/>
  <c r="AQ22" i="3"/>
  <c r="AR22" i="3"/>
  <c r="P22" i="3"/>
  <c r="R22" i="3"/>
  <c r="AF22" i="3"/>
  <c r="H24" i="3" l="1"/>
  <c r="L24" i="3"/>
  <c r="O24" i="3"/>
  <c r="P24" i="3"/>
  <c r="Q24" i="3"/>
  <c r="R24" i="3"/>
  <c r="S24" i="3"/>
  <c r="T24" i="3"/>
  <c r="U24" i="3"/>
  <c r="V24" i="3"/>
  <c r="W24" i="3"/>
  <c r="X24" i="3"/>
  <c r="Y24" i="3"/>
  <c r="Z24" i="3"/>
  <c r="AA24" i="3"/>
  <c r="AB24" i="3"/>
  <c r="AC24" i="3"/>
  <c r="AD24" i="3"/>
  <c r="AE24" i="3"/>
  <c r="AQ24" i="3"/>
  <c r="AR24" i="3"/>
  <c r="H46" i="3" l="1"/>
  <c r="I18" i="3" a="1"/>
  <c r="I18" i="3" s="1"/>
  <c r="J18" i="3" s="1"/>
  <c r="K18" i="3" s="1"/>
  <c r="I24" i="3" a="1"/>
  <c r="I24" i="3" s="1"/>
  <c r="J24" i="3" s="1"/>
  <c r="K24" i="3" s="1"/>
  <c r="I21" i="3" a="1"/>
  <c r="I21" i="3" s="1"/>
  <c r="J21" i="3" s="1"/>
  <c r="K21" i="3" s="1"/>
  <c r="I23" i="3" a="1"/>
  <c r="I23" i="3" s="1"/>
  <c r="J23" i="3" s="1"/>
  <c r="K23" i="3" s="1"/>
  <c r="M24" i="3"/>
  <c r="AF24" i="3"/>
  <c r="AG24" i="3"/>
  <c r="AH24" i="3"/>
  <c r="AI24" i="3"/>
  <c r="AJ24" i="3"/>
  <c r="AK24" i="3"/>
  <c r="AL24" i="3"/>
  <c r="AM24" i="3"/>
  <c r="AN24" i="3"/>
  <c r="AO24" i="3"/>
  <c r="AP24" i="3"/>
  <c r="D18" i="1" l="1"/>
  <c r="D17" i="1"/>
  <c r="I6" i="3" l="1" a="1"/>
  <c r="I22" i="3" a="1"/>
  <c r="I22" i="3"/>
  <c r="I19" i="3" a="1"/>
  <c r="I19" i="3"/>
  <c r="I17" i="3" a="1"/>
  <c r="I17" i="3"/>
  <c r="I7" i="3" a="1"/>
  <c r="I7" i="3"/>
  <c r="I16" i="3" a="1"/>
  <c r="J16" i="3"/>
  <c r="K16" i="3"/>
  <c r="I16" i="3"/>
  <c r="I13" i="3" a="1"/>
  <c r="I13" i="3"/>
  <c r="I8" i="3" a="1"/>
  <c r="J8" i="3"/>
  <c r="K8" i="3"/>
  <c r="I9" i="3" a="1"/>
  <c r="I9" i="3"/>
  <c r="I6" i="3"/>
  <c r="J22" i="3"/>
  <c r="K22" i="3"/>
  <c r="J6" i="3"/>
  <c r="K6" i="3"/>
  <c r="D19" i="1"/>
  <c r="I10" i="3" a="1"/>
  <c r="I11" i="3" a="1"/>
  <c r="I11" i="3"/>
  <c r="I10" i="3"/>
  <c r="J9" i="3"/>
  <c r="K9" i="3"/>
  <c r="J17" i="3"/>
  <c r="K17" i="3"/>
  <c r="I15" i="3" a="1"/>
  <c r="I15" i="3"/>
  <c r="I14" i="3" a="1"/>
  <c r="I14" i="3"/>
  <c r="J13" i="3"/>
  <c r="K13" i="3"/>
  <c r="J14" i="3"/>
  <c r="K14" i="3"/>
  <c r="J7" i="3"/>
  <c r="K7" i="3"/>
  <c r="J15" i="3"/>
  <c r="K15" i="3"/>
  <c r="J19" i="3"/>
  <c r="K19" i="3"/>
  <c r="I12" i="3" a="1"/>
  <c r="I12" i="3"/>
  <c r="J11" i="3"/>
  <c r="K11" i="3"/>
  <c r="J12" i="3"/>
  <c r="K12" i="3"/>
  <c r="I20" i="3" a="1"/>
  <c r="J20" i="3"/>
  <c r="J10" i="3"/>
  <c r="I8" i="3"/>
  <c r="I20" i="3"/>
  <c r="K20" i="3"/>
  <c r="K10" i="3"/>
</calcChain>
</file>

<file path=xl/sharedStrings.xml><?xml version="1.0" encoding="utf-8"?>
<sst xmlns="http://schemas.openxmlformats.org/spreadsheetml/2006/main" count="131" uniqueCount="105">
  <si>
    <t>CALCULA OBRA CHILE</t>
  </si>
  <si>
    <t>Planificacion y Cronograma de Obra</t>
  </si>
  <si>
    <t>www.calculaobrachile.com   |   contacto@calculaobrachile.com</t>
  </si>
  <si>
    <t>CARTA GANTT CON DEPENDENCIAS Y RUTA CRITICA</t>
  </si>
  <si>
    <t>CONFIGURACION Y RESUMEN DEL PROYECTO</t>
  </si>
  <si>
    <t>PROYECTO:</t>
  </si>
  <si>
    <t>Escribe el nombre de tu proyecto</t>
  </si>
  <si>
    <t>DIRECCION:</t>
  </si>
  <si>
    <t>Comuna, Region</t>
  </si>
  <si>
    <t>MANDANTE / PROPIETARIO:</t>
  </si>
  <si>
    <t>Nombre del mandante</t>
  </si>
  <si>
    <t>UNIDAD DE TIEMPO:</t>
  </si>
  <si>
    <t>Semanas</t>
  </si>
  <si>
    <t>FECHA DE INICIO (obra):</t>
  </si>
  <si>
    <t>FECHA DE HOY (automatica):</t>
  </si>
  <si>
    <t>DURACION TOTAL DE LA OBRA</t>
  </si>
  <si>
    <t>FECHA ESTIMADA DE TERMINO</t>
  </si>
  <si>
    <t>N de tareas en la ruta critica</t>
  </si>
  <si>
    <t>N total de tareas</t>
  </si>
  <si>
    <t>AVANCE GLOBAL DE LA OBRA</t>
  </si>
  <si>
    <t>Tareas con errores (revisar CHEQUEO)</t>
  </si>
  <si>
    <t>La ruta critica agrupa las tareas con holgura cero: si cualquiera se atrasa, se atrasa la entrega completa. Cambia unidad y fecha arriba; el cronograma, las fechas reales y el avance se recalculan solos. Si es tu primera vez, abre la hoja Instrucciones.</t>
  </si>
  <si>
    <t xml:space="preserve">  </t>
  </si>
  <si>
    <t>Tarea normal (pendiente)</t>
  </si>
  <si>
    <t>Parte ya completada (segun % avance)</t>
  </si>
  <si>
    <t>Tarea critica (no puede atrasarse)</t>
  </si>
  <si>
    <t>Celda que tu editas</t>
  </si>
  <si>
    <t>CALCULA OBRA CHILE  |  PLANIFICACION Y CRONOGRAMA DE OBRA</t>
  </si>
  <si>
    <t>COMO USAR ESTA PLANTILLA - PASO A PASO</t>
  </si>
  <si>
    <t>QUE HACE ESTA PLANTILLA</t>
  </si>
  <si>
    <t>Arma la carta Gantt de tu obra, calcula las fechas reales, muestra el avance y te dice cuales tareas son criticas (las que, si se atrasan, atrasan la entrega completa). Tu escribes; todo lo demas se calcula solo.</t>
  </si>
  <si>
    <t>PASO 1 - Configura en la hoja "Portada"</t>
  </si>
  <si>
    <t xml:space="preserve">   -  Escribe el nombre del proyecto, direccion y mandante.</t>
  </si>
  <si>
    <t xml:space="preserve">   -  Elige la UNIDAD DE TIEMPO en el desplegable: Dias, Semanas o Meses.</t>
  </si>
  <si>
    <t xml:space="preserve">   -  Pon la FECHA DE INICIO real de la obra. Con eso la plantilla calcula las fechas de cada tarea.</t>
  </si>
  <si>
    <t>PASO 2 - Escribe tus tareas en la hoja "Cronograma" (solo celdas amarillas)</t>
  </si>
  <si>
    <t xml:space="preserve">   -  ID: numero correlativo unico (1, 2, 3...). No repitas numeros.</t>
  </si>
  <si>
    <t xml:space="preserve">   -  TAREA: el nombre de la partida.</t>
  </si>
  <si>
    <t xml:space="preserve">   -  FASE: agrupador (Preliminares, Obra Gruesa, Instalaciones, Terminaciones, Entrega).</t>
  </si>
  <si>
    <t xml:space="preserve">   -  DURACION: cuantos periodos dura (segun la unidad elegida).</t>
  </si>
  <si>
    <t xml:space="preserve">   -  PREDECESORA: el ID de la tarea que debe terminar ANTES de que esta empiece. En blanco si parte de inmediato.</t>
  </si>
  <si>
    <t xml:space="preserve">   -  % AVANCE: cuanto llevas de esa tarea (0% a 100%). Pinta la parte completada en el Gantt.</t>
  </si>
  <si>
    <t>PASO 3 - Lee lo que la plantilla calcula sola (columnas grises, NO editar)</t>
  </si>
  <si>
    <t xml:space="preserve">   -  INICIO / TERMINO: el periodo en que cada tarea parte y termina, encadenado por su predecesora.</t>
  </si>
  <si>
    <t xml:space="preserve">   -  FECHA INICIO / FECHA TERMINO: la fecha de calendario real, segun tu unidad y fecha de inicio.</t>
  </si>
  <si>
    <t xml:space="preserve">   -  HOLGURA: cuanto puede atrasarse la tarea sin atrasar la entrega final.</t>
  </si>
  <si>
    <t xml:space="preserve">   -  RUTA CRITICA: dice "SI" cuando la holgura es 0. Esas tareas se pintan ROJAS en el Gantt.</t>
  </si>
  <si>
    <t xml:space="preserve">   -  CHEQUEO: te avisa si hay un error (ID repetido, predecesora inexistente, falta duracion, etc.).</t>
  </si>
  <si>
    <t>PASO 4 - Lee tu Gantt</t>
  </si>
  <si>
    <t>Cada barra ocupa los periodos de la tarea. TEAL = pendiente, VERDE OSCURO = ya completado (segun % avance), ROJO = ruta critica. Una linea amarilla vertical marca el periodo de HOY.</t>
  </si>
  <si>
    <t>PASO 5 - Revisa el resumen</t>
  </si>
  <si>
    <t xml:space="preserve">   -  En la Portada: duracion total, fecha estimada de termino, avance global y numero de tareas criticas.</t>
  </si>
  <si>
    <t xml:space="preserve">   -  En la hoja "Resumen por Fase": tareas, duracion y avance promedio por cada fase.</t>
  </si>
  <si>
    <t>REGLAS SIMPLES PARA QUE NO FALLE</t>
  </si>
  <si>
    <t xml:space="preserve">   -  Cada ID unico. La predecesora debe existir y no ser la misma tarea. Duracion en numeros enteros.</t>
  </si>
  <si>
    <t xml:space="preserve">   -  Escribe la FASE siempre igual (mismo texto) para que el Resumen por Fase la sume bien.</t>
  </si>
  <si>
    <t xml:space="preserve">   -  Si algo aparece en rojo en la columna CHEQUEO, corrige esa fila.</t>
  </si>
  <si>
    <t>CARTA GANTT CON DEPENDENCIAS, RUTA CRITICA Y AVANCE</t>
  </si>
  <si>
    <t>Escribe SOLO en las columnas amarillas. Todo lo demas se calcula solo. Cambia la unidad de tiempo y la fecha de inicio en la hoja Portada. Si es tu primera vez, revisa la hoja Instrucciones.</t>
  </si>
  <si>
    <t>ID</t>
  </si>
  <si>
    <t>TAREA</t>
  </si>
  <si>
    <t>FASE</t>
  </si>
  <si>
    <t>DURACION</t>
  </si>
  <si>
    <t>PREDEC. (ID)</t>
  </si>
  <si>
    <t>% AVANCE</t>
  </si>
  <si>
    <t>INICIO</t>
  </si>
  <si>
    <t>TERMINO</t>
  </si>
  <si>
    <t>LF</t>
  </si>
  <si>
    <t>HOLGURA</t>
  </si>
  <si>
    <t>RUTA CRITICA</t>
  </si>
  <si>
    <t>FECHA INICIO</t>
  </si>
  <si>
    <t>FECHA TERMINO</t>
  </si>
  <si>
    <t>CHEQUEO</t>
  </si>
  <si>
    <t>Instalacion de faenas y cierre de obra</t>
  </si>
  <si>
    <t>Preliminares</t>
  </si>
  <si>
    <t>Trazado y niveles</t>
  </si>
  <si>
    <t>Excavacion de fundaciones</t>
  </si>
  <si>
    <t>Obra Gruesa</t>
  </si>
  <si>
    <t>Emplantillado y fundaciones</t>
  </si>
  <si>
    <t>Sobrecimientos</t>
  </si>
  <si>
    <t>Radier</t>
  </si>
  <si>
    <t>Estructura vertical (pilares/muros)</t>
  </si>
  <si>
    <t>Estructura horizontal (vigas/losa)</t>
  </si>
  <si>
    <t>Estructura de techumbre</t>
  </si>
  <si>
    <t>Cubierta</t>
  </si>
  <si>
    <t>Tabiqueria interior</t>
  </si>
  <si>
    <t>Terminaciones</t>
  </si>
  <si>
    <t>Instalaciones sanitarias</t>
  </si>
  <si>
    <t>Instalaciones</t>
  </si>
  <si>
    <t>Instalaciones electricas</t>
  </si>
  <si>
    <t>Revestimientos y cielos</t>
  </si>
  <si>
    <t>Pavimentos</t>
  </si>
  <si>
    <t>Puertas y ventanas</t>
  </si>
  <si>
    <t>Pintura</t>
  </si>
  <si>
    <t>Artefactos y griferia</t>
  </si>
  <si>
    <t>Aseo y entrega</t>
  </si>
  <si>
    <t>Entrega</t>
  </si>
  <si>
    <t>PERIODO ACTUAL (hoy)</t>
  </si>
  <si>
    <t>RESUMEN POR FASE</t>
  </si>
  <si>
    <t>Suma automatica de tareas y duracion por fase, y avance promedio ponderado. Se actualiza solo con lo que escribas en la hoja Cronograma.</t>
  </si>
  <si>
    <t>N TAREAS</t>
  </si>
  <si>
    <t>DURACION TOTAL</t>
  </si>
  <si>
    <t>AVANCE PROMEDIO</t>
  </si>
  <si>
    <t>TOTAL</t>
  </si>
  <si>
    <t>Nota: la fase debe escribirse igual en la hoja Cronograma para que sume aqui.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</si>
</sst>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19" x14ac:knownFonts="1">
    <font>
      <sz val="11"/>
      <color theme="1"/>
      <name val="Calibri"/>
      <family val="2"/>
      <charset val="1"/>
    </font>
    <font>
      <sz val="9"/>
      <color rgb="FF1E293B"/>
      <name val="Arial"/>
      <charset val="1"/>
    </font>
    <font>
      <b/>
      <sz val="18"/>
      <color rgb="FF102A43"/>
      <name val="Arial"/>
      <charset val="1"/>
    </font>
    <font>
      <i/>
      <sz val="10"/>
      <color rgb="FF0F766E"/>
      <name val="Arial"/>
      <charset val="1"/>
    </font>
    <font>
      <b/>
      <sz val="9"/>
      <color rgb="FFFFFFFF"/>
      <name val="Arial"/>
      <charset val="1"/>
    </font>
    <font>
      <b/>
      <sz val="14"/>
      <color rgb="FFFFFFFF"/>
      <name val="Arial"/>
      <charset val="1"/>
    </font>
    <font>
      <b/>
      <sz val="9"/>
      <color rgb="FF1E293B"/>
      <name val="Arial"/>
      <charset val="1"/>
    </font>
    <font>
      <b/>
      <sz val="12"/>
      <color rgb="FF102A43"/>
      <name val="Arial"/>
      <charset val="1"/>
    </font>
    <font>
      <b/>
      <sz val="9"/>
      <color rgb="FF102A43"/>
      <name val="Arial"/>
      <charset val="1"/>
    </font>
    <font>
      <b/>
      <sz val="12"/>
      <color rgb="FFDC2626"/>
      <name val="Arial"/>
      <charset val="1"/>
    </font>
    <font>
      <b/>
      <sz val="12"/>
      <color rgb="FF16A34A"/>
      <name val="Arial"/>
      <charset val="1"/>
    </font>
    <font>
      <i/>
      <sz val="8"/>
      <color rgb="FF64748B"/>
      <name val="Arial"/>
      <charset val="1"/>
    </font>
    <font>
      <b/>
      <sz val="12"/>
      <color rgb="FFFFFFFF"/>
      <name val="Arial"/>
      <charset val="1"/>
    </font>
    <font>
      <b/>
      <sz val="10"/>
      <color rgb="FF102A43"/>
      <name val="Arial"/>
      <charset val="1"/>
    </font>
    <font>
      <b/>
      <sz val="11"/>
      <color rgb="FFFFFFFF"/>
      <name val="Arial"/>
      <charset val="1"/>
    </font>
    <font>
      <b/>
      <sz val="8"/>
      <color rgb="FFFFFFFF"/>
      <name val="Arial"/>
      <charset val="1"/>
    </font>
    <font>
      <sz val="8"/>
      <color rgb="FF64748B"/>
      <name val="Arial"/>
      <charset val="1"/>
    </font>
    <font>
      <sz val="8"/>
      <color rgb="FF1E293B"/>
      <name val="Arial"/>
      <charset val="1"/>
    </font>
    <font>
      <sz val="7"/>
      <color rgb="FFFFFFFF"/>
      <name val="Arial"/>
      <charset val="1"/>
    </font>
  </fonts>
  <fills count="11">
    <fill>
      <patternFill patternType="none"/>
    </fill>
    <fill>
      <patternFill patternType="gray125"/>
    </fill>
    <fill>
      <patternFill patternType="solid">
        <fgColor rgb="FF102A43"/>
        <bgColor rgb="FF1E293B"/>
      </patternFill>
    </fill>
    <fill>
      <patternFill patternType="solid">
        <fgColor rgb="FF0F766E"/>
        <bgColor rgb="FF008080"/>
      </patternFill>
    </fill>
    <fill>
      <patternFill patternType="solid">
        <fgColor rgb="FFFEF3C7"/>
        <bgColor rgb="FFFEE2E2"/>
      </patternFill>
    </fill>
    <fill>
      <patternFill patternType="solid">
        <fgColor rgb="FFF1F5F9"/>
        <bgColor rgb="FFFFFFFF"/>
      </patternFill>
    </fill>
    <fill>
      <patternFill patternType="solid">
        <fgColor rgb="FFF59E0B"/>
        <bgColor rgb="FFFFCC00"/>
      </patternFill>
    </fill>
    <fill>
      <patternFill patternType="solid">
        <fgColor rgb="FFFEE2E2"/>
        <bgColor rgb="FFFEF3C7"/>
      </patternFill>
    </fill>
    <fill>
      <patternFill patternType="solid">
        <fgColor rgb="FF042F2E"/>
        <bgColor rgb="FF102A43"/>
      </patternFill>
    </fill>
    <fill>
      <patternFill patternType="solid">
        <fgColor rgb="FFDC2626"/>
        <bgColor rgb="FF993300"/>
      </patternFill>
    </fill>
    <fill>
      <patternFill patternType="solid">
        <fgColor rgb="FFFFFFFF"/>
        <bgColor rgb="FFF1F5F9"/>
      </patternFill>
    </fill>
  </fills>
  <borders count="3">
    <border>
      <left/>
      <right/>
      <top/>
      <bottom/>
      <diagonal/>
    </border>
    <border>
      <left style="thin">
        <color rgb="FFCBD5E1"/>
      </left>
      <right/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4" fillId="2" borderId="1" xfId="0" applyFont="1" applyFill="1" applyBorder="1" applyAlignment="1">
      <alignment horizontal="right" vertical="center"/>
    </xf>
    <xf numFmtId="0" fontId="8" fillId="6" borderId="1" xfId="0" applyFont="1" applyFill="1" applyBorder="1" applyAlignment="1">
      <alignment horizontal="right" vertical="center"/>
    </xf>
    <xf numFmtId="0" fontId="8" fillId="4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left" vertical="center" indent="1"/>
    </xf>
    <xf numFmtId="0" fontId="12" fillId="3" borderId="0" xfId="0" applyFont="1" applyFill="1" applyAlignment="1">
      <alignment horizontal="left" vertical="center" indent="1"/>
    </xf>
    <xf numFmtId="0" fontId="12" fillId="2" borderId="0" xfId="0" applyFont="1" applyFill="1" applyAlignment="1">
      <alignment horizontal="left" vertical="center" indent="1"/>
    </xf>
    <xf numFmtId="0" fontId="11" fillId="0" borderId="0" xfId="0" applyFont="1" applyAlignment="1">
      <alignment horizontal="left" vertical="center" wrapText="1"/>
    </xf>
    <xf numFmtId="164" fontId="7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3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4" borderId="2" xfId="0" applyFont="1" applyFill="1" applyBorder="1" applyAlignment="1">
      <alignment horizontal="center" vertical="center"/>
    </xf>
    <xf numFmtId="164" fontId="6" fillId="4" borderId="2" xfId="0" applyNumberFormat="1" applyFont="1" applyFill="1" applyBorder="1" applyAlignment="1">
      <alignment horizontal="center" vertical="center"/>
    </xf>
    <xf numFmtId="164" fontId="1" fillId="5" borderId="2" xfId="0" applyNumberFormat="1" applyFont="1" applyFill="1" applyBorder="1" applyAlignment="1">
      <alignment horizontal="center" vertical="center"/>
    </xf>
    <xf numFmtId="3" fontId="7" fillId="6" borderId="2" xfId="0" applyNumberFormat="1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3" fontId="9" fillId="7" borderId="2" xfId="0" applyNumberFormat="1" applyFont="1" applyFill="1" applyBorder="1" applyAlignment="1">
      <alignment horizontal="center" vertical="center"/>
    </xf>
    <xf numFmtId="3" fontId="7" fillId="5" borderId="2" xfId="0" applyNumberFormat="1" applyFont="1" applyFill="1" applyBorder="1" applyAlignment="1">
      <alignment horizontal="center" vertical="center"/>
    </xf>
    <xf numFmtId="9" fontId="10" fillId="5" borderId="2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/>
    </xf>
    <xf numFmtId="0" fontId="1" fillId="8" borderId="2" xfId="0" applyFont="1" applyFill="1" applyBorder="1" applyAlignment="1">
      <alignment horizontal="left" vertical="center"/>
    </xf>
    <xf numFmtId="0" fontId="1" fillId="9" borderId="2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3" fontId="1" fillId="4" borderId="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9" fontId="1" fillId="4" borderId="2" xfId="0" applyNumberFormat="1" applyFont="1" applyFill="1" applyBorder="1" applyAlignment="1">
      <alignment horizontal="center" vertical="center"/>
    </xf>
    <xf numFmtId="3" fontId="1" fillId="10" borderId="2" xfId="0" applyNumberFormat="1" applyFont="1" applyFill="1" applyBorder="1" applyAlignment="1">
      <alignment horizontal="center" vertical="center"/>
    </xf>
    <xf numFmtId="3" fontId="16" fillId="0" borderId="0" xfId="0" applyNumberFormat="1" applyFont="1"/>
    <xf numFmtId="0" fontId="6" fillId="10" borderId="2" xfId="0" applyFont="1" applyFill="1" applyBorder="1" applyAlignment="1">
      <alignment horizontal="center" vertical="center"/>
    </xf>
    <xf numFmtId="164" fontId="1" fillId="10" borderId="2" xfId="0" applyNumberFormat="1" applyFont="1" applyFill="1" applyBorder="1" applyAlignment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3" fontId="1" fillId="5" borderId="2" xfId="0" applyNumberFormat="1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left" vertical="center"/>
    </xf>
    <xf numFmtId="3" fontId="8" fillId="6" borderId="2" xfId="0" applyNumberFormat="1" applyFont="1" applyFill="1" applyBorder="1" applyAlignment="1">
      <alignment horizontal="center" vertical="center"/>
    </xf>
    <xf numFmtId="0" fontId="0" fillId="6" borderId="0" xfId="0" applyFill="1"/>
    <xf numFmtId="0" fontId="1" fillId="2" borderId="2" xfId="0" applyFont="1" applyFill="1" applyBorder="1" applyAlignment="1">
      <alignment horizontal="left" vertical="center"/>
    </xf>
    <xf numFmtId="3" fontId="4" fillId="2" borderId="2" xfId="0" applyNumberFormat="1" applyFont="1" applyFill="1" applyBorder="1" applyAlignment="1">
      <alignment horizontal="center" vertical="center"/>
    </xf>
    <xf numFmtId="0" fontId="0" fillId="2" borderId="0" xfId="0" applyFill="1"/>
    <xf numFmtId="9" fontId="1" fillId="10" borderId="2" xfId="0" applyNumberFormat="1" applyFont="1" applyFill="1" applyBorder="1" applyAlignment="1">
      <alignment horizontal="center" vertical="center"/>
    </xf>
    <xf numFmtId="9" fontId="1" fillId="5" borderId="2" xfId="0" applyNumberFormat="1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right" vertical="center"/>
    </xf>
    <xf numFmtId="9" fontId="8" fillId="6" borderId="2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</cellXfs>
  <cellStyles count="1">
    <cellStyle name="Normal" xfId="0" builtinId="0"/>
  </cellStyles>
  <dxfs count="7">
    <dxf>
      <fill>
        <patternFill>
          <bgColor rgb="FF0F766E"/>
        </patternFill>
      </fill>
    </dxf>
    <dxf>
      <fill>
        <patternFill>
          <bgColor rgb="FFDC2626"/>
        </patternFill>
      </fill>
    </dxf>
    <dxf>
      <fill>
        <patternFill>
          <bgColor rgb="FF042F2E"/>
        </patternFill>
      </fill>
    </dxf>
    <dxf>
      <border diagonalUp="0" diagonalDown="0">
        <left style="medium">
          <color rgb="FFF59E0B"/>
        </left>
        <right style="medium">
          <color rgb="FFF59E0B"/>
        </right>
        <top/>
        <bottom/>
      </border>
    </dxf>
    <dxf>
      <font>
        <color rgb="FF16A34A"/>
        <name val="Arial"/>
        <charset val="1"/>
      </font>
    </dxf>
    <dxf>
      <font>
        <b/>
        <color rgb="FFDC2626"/>
        <name val="Arial"/>
        <charset val="1"/>
      </font>
      <fill>
        <patternFill>
          <bgColor rgb="FFFEE2E2"/>
        </patternFill>
      </fill>
    </dxf>
    <dxf>
      <font>
        <b/>
        <color rgb="FFDC2626"/>
        <name val="Arial"/>
        <charset val="1"/>
      </font>
      <fill>
        <patternFill>
          <bgColor rgb="FFFEE2E2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DC2626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808080"/>
      <rgbColor rgb="FF9999FF"/>
      <rgbColor rgb="FF993366"/>
      <rgbColor rgb="FFFEF3C7"/>
      <rgbColor rgb="FFF1F5F9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59E0B"/>
      <rgbColor rgb="FFFF6600"/>
      <rgbColor rgb="FF64748B"/>
      <rgbColor rgb="FF969696"/>
      <rgbColor rgb="FF102A43"/>
      <rgbColor rgb="FF16A34A"/>
      <rgbColor rgb="FF042F2E"/>
      <rgbColor rgb="FF333300"/>
      <rgbColor rgb="FF993300"/>
      <rgbColor rgb="FF993366"/>
      <rgbColor rgb="FF333399"/>
      <rgbColor rgb="FF1E293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243360</xdr:colOff>
      <xdr:row>3</xdr:row>
      <xdr:rowOff>37800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666360" cy="6663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showGridLines="0" tabSelected="1" topLeftCell="A13" zoomScaleNormal="100" workbookViewId="0">
      <selection sqref="A1:A6"/>
    </sheetView>
  </sheetViews>
  <sheetFormatPr baseColWidth="10" defaultColWidth="8.6640625" defaultRowHeight="14.4" x14ac:dyDescent="0.3"/>
  <cols>
    <col min="1" max="1" width="6" customWidth="1"/>
    <col min="2" max="2" width="34" customWidth="1"/>
    <col min="3" max="3" width="20" customWidth="1"/>
    <col min="4" max="5" width="18" customWidth="1"/>
  </cols>
  <sheetData>
    <row r="1" spans="1:5" ht="19.5" customHeight="1" x14ac:dyDescent="0.3">
      <c r="A1" s="13"/>
      <c r="B1" s="15" t="s">
        <v>0</v>
      </c>
    </row>
    <row r="2" spans="1:5" x14ac:dyDescent="0.3">
      <c r="A2" s="13"/>
      <c r="B2" s="16" t="s">
        <v>1</v>
      </c>
    </row>
    <row r="3" spans="1:5" x14ac:dyDescent="0.3">
      <c r="A3" s="13"/>
      <c r="B3" s="14" t="s">
        <v>2</v>
      </c>
    </row>
    <row r="4" spans="1:5" x14ac:dyDescent="0.3">
      <c r="A4" s="13"/>
    </row>
    <row r="5" spans="1:5" x14ac:dyDescent="0.3">
      <c r="A5" s="13"/>
    </row>
    <row r="6" spans="1:5" x14ac:dyDescent="0.3">
      <c r="A6" s="13"/>
    </row>
    <row r="7" spans="1:5" ht="21.75" customHeight="1" x14ac:dyDescent="0.3">
      <c r="A7" s="12" t="s">
        <v>3</v>
      </c>
      <c r="B7" s="12"/>
      <c r="C7" s="12"/>
      <c r="D7" s="12"/>
      <c r="E7" s="12"/>
    </row>
    <row r="8" spans="1:5" ht="25.5" customHeight="1" x14ac:dyDescent="0.3">
      <c r="A8" s="11" t="s">
        <v>4</v>
      </c>
      <c r="B8" s="11"/>
      <c r="C8" s="11"/>
      <c r="D8" s="11"/>
      <c r="E8" s="11"/>
    </row>
    <row r="10" spans="1:5" x14ac:dyDescent="0.3">
      <c r="A10" s="10" t="s">
        <v>5</v>
      </c>
      <c r="B10" s="10"/>
      <c r="C10" s="9" t="s">
        <v>6</v>
      </c>
      <c r="D10" s="9"/>
      <c r="E10" s="9"/>
    </row>
    <row r="11" spans="1:5" x14ac:dyDescent="0.3">
      <c r="A11" s="10" t="s">
        <v>7</v>
      </c>
      <c r="B11" s="10"/>
      <c r="C11" s="9" t="s">
        <v>8</v>
      </c>
      <c r="D11" s="9"/>
      <c r="E11" s="9"/>
    </row>
    <row r="12" spans="1:5" x14ac:dyDescent="0.3">
      <c r="A12" s="10" t="s">
        <v>9</v>
      </c>
      <c r="B12" s="10"/>
      <c r="C12" s="9" t="s">
        <v>10</v>
      </c>
      <c r="D12" s="9"/>
      <c r="E12" s="9"/>
    </row>
    <row r="13" spans="1:5" x14ac:dyDescent="0.3">
      <c r="A13" s="10" t="s">
        <v>11</v>
      </c>
      <c r="B13" s="10"/>
      <c r="C13" s="17" t="s">
        <v>12</v>
      </c>
    </row>
    <row r="14" spans="1:5" x14ac:dyDescent="0.3">
      <c r="A14" s="10" t="s">
        <v>13</v>
      </c>
      <c r="B14" s="10"/>
      <c r="C14" s="18">
        <v>46235</v>
      </c>
    </row>
    <row r="15" spans="1:5" x14ac:dyDescent="0.3">
      <c r="A15" s="10" t="s">
        <v>14</v>
      </c>
      <c r="B15" s="10"/>
      <c r="C15" s="19">
        <f ca="1">TODAY()</f>
        <v>46219</v>
      </c>
    </row>
    <row r="17" spans="1:5" ht="15.6" x14ac:dyDescent="0.3">
      <c r="A17" s="10" t="s">
        <v>15</v>
      </c>
      <c r="B17" s="10"/>
      <c r="C17" s="10"/>
      <c r="D17" s="20">
        <f>Cronograma!$H$46</f>
        <v>23</v>
      </c>
      <c r="E17" s="21" t="str">
        <f>Portada!$C$13</f>
        <v>Semanas</v>
      </c>
    </row>
    <row r="18" spans="1:5" ht="15.6" x14ac:dyDescent="0.3">
      <c r="A18" s="10" t="s">
        <v>16</v>
      </c>
      <c r="B18" s="10"/>
      <c r="C18" s="10"/>
      <c r="D18" s="8">
        <f>IF(Portada!$C$13="Dias",Portada!$C$14+Cronograma!$H$46-1,IF(Portada!$C$13="Semanas",Portada!$C$14+Cronograma!$H$46*7-1,EDATE(Portada!$C$14,Cronograma!$H$46)-1))</f>
        <v>46395</v>
      </c>
      <c r="E18" s="8"/>
    </row>
    <row r="19" spans="1:5" ht="15.6" x14ac:dyDescent="0.3">
      <c r="A19" s="10" t="s">
        <v>17</v>
      </c>
      <c r="B19" s="10"/>
      <c r="C19" s="10"/>
      <c r="D19" s="22">
        <f ca="1">COUNTIF(Cronograma!K6:K45,"SI")</f>
        <v>15</v>
      </c>
    </row>
    <row r="20" spans="1:5" ht="15.6" x14ac:dyDescent="0.3">
      <c r="A20" s="10" t="s">
        <v>18</v>
      </c>
      <c r="B20" s="10"/>
      <c r="C20" s="10"/>
      <c r="D20" s="23">
        <f>COUNT(Cronograma!A6:A45)</f>
        <v>19</v>
      </c>
    </row>
    <row r="21" spans="1:5" ht="15.6" x14ac:dyDescent="0.3">
      <c r="A21" s="10" t="s">
        <v>19</v>
      </c>
      <c r="B21" s="10"/>
      <c r="C21" s="10"/>
      <c r="D21" s="24">
        <f>IFERROR(SUMPRODUCT(Cronograma!D6:D45*Cronograma!F6:F45)/SUM(Cronograma!D6:D45),0)</f>
        <v>0.13793103448275862</v>
      </c>
    </row>
    <row r="22" spans="1:5" ht="15.6" x14ac:dyDescent="0.3">
      <c r="A22" s="10" t="s">
        <v>20</v>
      </c>
      <c r="B22" s="10"/>
      <c r="C22" s="10"/>
      <c r="D22" s="22">
        <f>SUMPRODUCT((Cronograma!N6:N45&lt;&gt;"")*(Cronograma!N6:N45&lt;&gt;"OK"))</f>
        <v>0</v>
      </c>
    </row>
    <row r="24" spans="1:5" ht="39.75" customHeight="1" x14ac:dyDescent="0.3">
      <c r="A24" s="7" t="s">
        <v>21</v>
      </c>
      <c r="B24" s="7"/>
      <c r="C24" s="7"/>
      <c r="D24" s="7"/>
      <c r="E24" s="7"/>
    </row>
    <row r="26" spans="1:5" x14ac:dyDescent="0.3">
      <c r="B26" s="25" t="s">
        <v>22</v>
      </c>
      <c r="C26" s="14" t="s">
        <v>23</v>
      </c>
    </row>
    <row r="27" spans="1:5" x14ac:dyDescent="0.3">
      <c r="B27" s="26" t="s">
        <v>22</v>
      </c>
      <c r="C27" s="14" t="s">
        <v>24</v>
      </c>
    </row>
    <row r="28" spans="1:5" x14ac:dyDescent="0.3">
      <c r="B28" s="27" t="s">
        <v>22</v>
      </c>
      <c r="C28" s="14" t="s">
        <v>25</v>
      </c>
    </row>
    <row r="29" spans="1:5" x14ac:dyDescent="0.3">
      <c r="B29" s="28" t="s">
        <v>22</v>
      </c>
      <c r="C29" s="14" t="s">
        <v>26</v>
      </c>
    </row>
  </sheetData>
  <mergeCells count="20">
    <mergeCell ref="A19:C19"/>
    <mergeCell ref="A20:C20"/>
    <mergeCell ref="A21:C21"/>
    <mergeCell ref="A22:C22"/>
    <mergeCell ref="A24:E24"/>
    <mergeCell ref="A14:B14"/>
    <mergeCell ref="A15:B15"/>
    <mergeCell ref="A17:C17"/>
    <mergeCell ref="A18:C18"/>
    <mergeCell ref="D18:E18"/>
    <mergeCell ref="A11:B11"/>
    <mergeCell ref="C11:E11"/>
    <mergeCell ref="A12:B12"/>
    <mergeCell ref="C12:E12"/>
    <mergeCell ref="A13:B13"/>
    <mergeCell ref="A1:A6"/>
    <mergeCell ref="A7:E7"/>
    <mergeCell ref="A8:E8"/>
    <mergeCell ref="A10:B10"/>
    <mergeCell ref="C10:E10"/>
  </mergeCells>
  <dataValidations count="1">
    <dataValidation type="list" sqref="C13" xr:uid="{00000000-0002-0000-0000-000000000000}">
      <formula1>"Dias,Semanas,Meses"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8"/>
  <sheetViews>
    <sheetView showGridLines="0" zoomScaleNormal="100" workbookViewId="0"/>
  </sheetViews>
  <sheetFormatPr baseColWidth="10" defaultColWidth="8.6640625" defaultRowHeight="14.4" x14ac:dyDescent="0.3"/>
  <cols>
    <col min="1" max="1" width="3" customWidth="1"/>
    <col min="2" max="2" width="112" customWidth="1"/>
  </cols>
  <sheetData>
    <row r="1" spans="1:2" ht="24" customHeight="1" x14ac:dyDescent="0.3">
      <c r="A1" s="6" t="s">
        <v>27</v>
      </c>
      <c r="B1" s="6"/>
    </row>
    <row r="2" spans="1:2" ht="21.75" customHeight="1" x14ac:dyDescent="0.3">
      <c r="A2" s="5" t="s">
        <v>28</v>
      </c>
      <c r="B2" s="5"/>
    </row>
    <row r="4" spans="1:2" ht="6" customHeight="1" x14ac:dyDescent="0.3"/>
    <row r="5" spans="1:2" ht="15.75" customHeight="1" x14ac:dyDescent="0.3">
      <c r="B5" s="29" t="s">
        <v>29</v>
      </c>
    </row>
    <row r="6" spans="1:2" ht="27.75" customHeight="1" x14ac:dyDescent="0.3">
      <c r="B6" s="30" t="s">
        <v>30</v>
      </c>
    </row>
    <row r="7" spans="1:2" ht="6" customHeight="1" x14ac:dyDescent="0.3"/>
    <row r="8" spans="1:2" ht="15.75" customHeight="1" x14ac:dyDescent="0.3">
      <c r="B8" s="29" t="s">
        <v>31</v>
      </c>
    </row>
    <row r="9" spans="1:2" ht="13.5" customHeight="1" x14ac:dyDescent="0.3">
      <c r="B9" s="30" t="s">
        <v>32</v>
      </c>
    </row>
    <row r="10" spans="1:2" ht="13.5" customHeight="1" x14ac:dyDescent="0.3">
      <c r="B10" s="30" t="s">
        <v>33</v>
      </c>
    </row>
    <row r="11" spans="1:2" ht="13.5" customHeight="1" x14ac:dyDescent="0.3">
      <c r="B11" s="30" t="s">
        <v>34</v>
      </c>
    </row>
    <row r="12" spans="1:2" ht="6" customHeight="1" x14ac:dyDescent="0.3"/>
    <row r="13" spans="1:2" ht="15.75" customHeight="1" x14ac:dyDescent="0.3">
      <c r="B13" s="29" t="s">
        <v>35</v>
      </c>
    </row>
    <row r="14" spans="1:2" ht="13.5" customHeight="1" x14ac:dyDescent="0.3">
      <c r="B14" s="30" t="s">
        <v>36</v>
      </c>
    </row>
    <row r="15" spans="1:2" ht="13.5" customHeight="1" x14ac:dyDescent="0.3">
      <c r="B15" s="30" t="s">
        <v>37</v>
      </c>
    </row>
    <row r="16" spans="1:2" ht="13.5" customHeight="1" x14ac:dyDescent="0.3">
      <c r="B16" s="30" t="s">
        <v>38</v>
      </c>
    </row>
    <row r="17" spans="2:2" ht="13.5" customHeight="1" x14ac:dyDescent="0.3">
      <c r="B17" s="30" t="s">
        <v>39</v>
      </c>
    </row>
    <row r="18" spans="2:2" ht="13.5" customHeight="1" x14ac:dyDescent="0.3">
      <c r="B18" s="30" t="s">
        <v>40</v>
      </c>
    </row>
    <row r="19" spans="2:2" ht="13.5" customHeight="1" x14ac:dyDescent="0.3">
      <c r="B19" s="30" t="s">
        <v>41</v>
      </c>
    </row>
    <row r="20" spans="2:2" ht="6" customHeight="1" x14ac:dyDescent="0.3"/>
    <row r="21" spans="2:2" ht="15.75" customHeight="1" x14ac:dyDescent="0.3">
      <c r="B21" s="29" t="s">
        <v>42</v>
      </c>
    </row>
    <row r="22" spans="2:2" ht="13.5" customHeight="1" x14ac:dyDescent="0.3">
      <c r="B22" s="30" t="s">
        <v>43</v>
      </c>
    </row>
    <row r="23" spans="2:2" ht="13.5" customHeight="1" x14ac:dyDescent="0.3">
      <c r="B23" s="30" t="s">
        <v>44</v>
      </c>
    </row>
    <row r="24" spans="2:2" ht="13.5" customHeight="1" x14ac:dyDescent="0.3">
      <c r="B24" s="30" t="s">
        <v>45</v>
      </c>
    </row>
    <row r="25" spans="2:2" ht="13.5" customHeight="1" x14ac:dyDescent="0.3">
      <c r="B25" s="30" t="s">
        <v>46</v>
      </c>
    </row>
    <row r="26" spans="2:2" ht="13.5" customHeight="1" x14ac:dyDescent="0.3">
      <c r="B26" s="30" t="s">
        <v>47</v>
      </c>
    </row>
    <row r="27" spans="2:2" ht="6" customHeight="1" x14ac:dyDescent="0.3"/>
    <row r="28" spans="2:2" ht="15.75" customHeight="1" x14ac:dyDescent="0.3">
      <c r="B28" s="29" t="s">
        <v>48</v>
      </c>
    </row>
    <row r="29" spans="2:2" ht="27.75" customHeight="1" x14ac:dyDescent="0.3">
      <c r="B29" s="30" t="s">
        <v>49</v>
      </c>
    </row>
    <row r="30" spans="2:2" ht="6" customHeight="1" x14ac:dyDescent="0.3"/>
    <row r="31" spans="2:2" ht="15.75" customHeight="1" x14ac:dyDescent="0.3">
      <c r="B31" s="29" t="s">
        <v>50</v>
      </c>
    </row>
    <row r="32" spans="2:2" ht="13.5" customHeight="1" x14ac:dyDescent="0.3">
      <c r="B32" s="30" t="s">
        <v>51</v>
      </c>
    </row>
    <row r="33" spans="2:2" ht="13.5" customHeight="1" x14ac:dyDescent="0.3">
      <c r="B33" s="30" t="s">
        <v>52</v>
      </c>
    </row>
    <row r="34" spans="2:2" ht="6" customHeight="1" x14ac:dyDescent="0.3"/>
    <row r="35" spans="2:2" ht="15.75" customHeight="1" x14ac:dyDescent="0.3">
      <c r="B35" s="29" t="s">
        <v>53</v>
      </c>
    </row>
    <row r="36" spans="2:2" ht="13.5" customHeight="1" x14ac:dyDescent="0.3">
      <c r="B36" s="30" t="s">
        <v>54</v>
      </c>
    </row>
    <row r="37" spans="2:2" ht="13.5" customHeight="1" x14ac:dyDescent="0.3">
      <c r="B37" s="30" t="s">
        <v>55</v>
      </c>
    </row>
    <row r="38" spans="2:2" ht="13.5" customHeight="1" x14ac:dyDescent="0.3">
      <c r="B38" s="30" t="s">
        <v>56</v>
      </c>
    </row>
  </sheetData>
  <mergeCells count="2">
    <mergeCell ref="A1:B1"/>
    <mergeCell ref="A2:B2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R47"/>
  <sheetViews>
    <sheetView showGridLines="0" zoomScaleNormal="100" workbookViewId="0">
      <pane xSplit="14" ySplit="5" topLeftCell="O6" activePane="bottomRight" state="frozen"/>
      <selection pane="topRight" activeCell="O1" sqref="O1"/>
      <selection pane="bottomLeft" activeCell="A6" sqref="A6"/>
      <selection pane="bottomRight"/>
    </sheetView>
  </sheetViews>
  <sheetFormatPr baseColWidth="10" defaultColWidth="8.6640625" defaultRowHeight="14.4" x14ac:dyDescent="0.3"/>
  <cols>
    <col min="1" max="1" width="5" customWidth="1"/>
    <col min="2" max="2" width="32" customWidth="1"/>
    <col min="3" max="3" width="14" customWidth="1"/>
    <col min="4" max="4" width="9" customWidth="1"/>
    <col min="5" max="5" width="11" customWidth="1"/>
    <col min="6" max="8" width="9" customWidth="1"/>
    <col min="9" max="9" width="7" hidden="1" customWidth="1"/>
    <col min="10" max="10" width="9" customWidth="1"/>
    <col min="11" max="11" width="10" customWidth="1"/>
    <col min="12" max="13" width="13" customWidth="1"/>
    <col min="14" max="14" width="20" customWidth="1"/>
    <col min="15" max="44" width="3" customWidth="1"/>
  </cols>
  <sheetData>
    <row r="1" spans="1:44" ht="21.75" customHeight="1" x14ac:dyDescent="0.3">
      <c r="A1" s="4" t="s">
        <v>27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</row>
    <row r="2" spans="1:44" ht="21.75" customHeight="1" x14ac:dyDescent="0.3">
      <c r="A2" s="5" t="s">
        <v>57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</row>
    <row r="3" spans="1:44" ht="21.75" customHeight="1" x14ac:dyDescent="0.3">
      <c r="A3" s="7" t="s">
        <v>58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</row>
    <row r="4" spans="1:44" ht="15.75" customHeight="1" x14ac:dyDescent="0.3">
      <c r="F4" s="3" t="str">
        <f>" Unidad de tiempo actual:  "&amp;Portada!$C$13</f>
        <v xml:space="preserve"> Unidad de tiempo actual:  Semanas</v>
      </c>
      <c r="G4" s="3"/>
      <c r="H4" s="3"/>
    </row>
    <row r="5" spans="1:44" ht="27.75" customHeight="1" x14ac:dyDescent="0.3">
      <c r="A5" s="31" t="s">
        <v>59</v>
      </c>
      <c r="B5" s="31" t="s">
        <v>60</v>
      </c>
      <c r="C5" s="31" t="s">
        <v>61</v>
      </c>
      <c r="D5" s="31" t="s">
        <v>62</v>
      </c>
      <c r="E5" s="31" t="s">
        <v>63</v>
      </c>
      <c r="F5" s="31" t="s">
        <v>64</v>
      </c>
      <c r="G5" s="31" t="s">
        <v>65</v>
      </c>
      <c r="H5" s="31" t="s">
        <v>66</v>
      </c>
      <c r="I5" s="31" t="s">
        <v>67</v>
      </c>
      <c r="J5" s="31" t="s">
        <v>68</v>
      </c>
      <c r="K5" s="31" t="s">
        <v>69</v>
      </c>
      <c r="L5" s="31" t="s">
        <v>70</v>
      </c>
      <c r="M5" s="31" t="s">
        <v>71</v>
      </c>
      <c r="N5" s="31" t="s">
        <v>72</v>
      </c>
      <c r="O5" s="32">
        <v>1</v>
      </c>
      <c r="P5" s="32">
        <v>2</v>
      </c>
      <c r="Q5" s="32">
        <v>3</v>
      </c>
      <c r="R5" s="32">
        <v>4</v>
      </c>
      <c r="S5" s="32">
        <v>5</v>
      </c>
      <c r="T5" s="32">
        <v>6</v>
      </c>
      <c r="U5" s="32">
        <v>7</v>
      </c>
      <c r="V5" s="32">
        <v>8</v>
      </c>
      <c r="W5" s="32">
        <v>9</v>
      </c>
      <c r="X5" s="32">
        <v>10</v>
      </c>
      <c r="Y5" s="32">
        <v>11</v>
      </c>
      <c r="Z5" s="32">
        <v>12</v>
      </c>
      <c r="AA5" s="32">
        <v>13</v>
      </c>
      <c r="AB5" s="32">
        <v>14</v>
      </c>
      <c r="AC5" s="32">
        <v>15</v>
      </c>
      <c r="AD5" s="32">
        <v>16</v>
      </c>
      <c r="AE5" s="32">
        <v>17</v>
      </c>
      <c r="AF5" s="32">
        <v>18</v>
      </c>
      <c r="AG5" s="32">
        <v>19</v>
      </c>
      <c r="AH5" s="32">
        <v>20</v>
      </c>
      <c r="AI5" s="32">
        <v>21</v>
      </c>
      <c r="AJ5" s="32">
        <v>22</v>
      </c>
      <c r="AK5" s="32">
        <v>23</v>
      </c>
      <c r="AL5" s="32">
        <v>24</v>
      </c>
      <c r="AM5" s="32">
        <v>25</v>
      </c>
      <c r="AN5" s="32">
        <v>26</v>
      </c>
      <c r="AO5" s="32">
        <v>27</v>
      </c>
      <c r="AP5" s="32">
        <v>28</v>
      </c>
      <c r="AQ5" s="32">
        <v>29</v>
      </c>
      <c r="AR5" s="32">
        <v>30</v>
      </c>
    </row>
    <row r="6" spans="1:44" x14ac:dyDescent="0.3">
      <c r="A6" s="33">
        <v>1</v>
      </c>
      <c r="B6" s="28" t="s">
        <v>73</v>
      </c>
      <c r="C6" s="34" t="s">
        <v>74</v>
      </c>
      <c r="D6" s="33">
        <v>1</v>
      </c>
      <c r="E6" s="33"/>
      <c r="F6" s="35">
        <v>1</v>
      </c>
      <c r="G6" s="36">
        <f t="shared" ref="G6:G45" si="0">IF(A6&lt;&gt;"",IF(E6="",1,IFERROR(INDEX($H$6:$H$45,MATCH(E6,$A$6:$A$45,0))+1,1)),"")</f>
        <v>1</v>
      </c>
      <c r="H6" s="36">
        <f t="shared" ref="H6:H45" si="1">IF(A6&lt;&gt;"",G6+D6-1,"")</f>
        <v>1</v>
      </c>
      <c r="I6" s="37">
        <f t="array" aca="1" ref="I6" ca="1">IF(A6&lt;&gt;"",IF(COUNTIF($E$6:$E$45,A6)=0,MAX($H$6:$H$45),IFERROR(MIN(IF($E$6:$E$45=A6,($I$6:$I$45-$D$6:$D$45+1))),MAX($H$6:$H$45)+1)-1),"")</f>
        <v>1</v>
      </c>
      <c r="J6" s="36">
        <f t="shared" ref="J6:J45" ca="1" si="2">IF(A6&lt;&gt;"",I6-H6,"")</f>
        <v>0</v>
      </c>
      <c r="K6" s="38" t="str">
        <f t="shared" ref="K6:K45" ca="1" si="3">IF(A6&lt;&gt;"",IF(J6=0,"SI","no"),"")</f>
        <v>SI</v>
      </c>
      <c r="L6" s="39">
        <f>IF(A6&lt;&gt;"",IF(Portada!$C$13="Dias",Portada!$C$14+(G6-1),IF(Portada!$C$13="Semanas",Portada!$C$14+(G6-1)*7,EDATE(Portada!$C$14,(G6-1)))),"")</f>
        <v>46235</v>
      </c>
      <c r="M6" s="39">
        <f>IF(A6&lt;&gt;"",IF(Portada!$C$13="Dias",Portada!$C$14+(H6)-1,IF(Portada!$C$13="Semanas",Portada!$C$14+(H6)*7-1,EDATE(Portada!$C$14,(H6))-1)),"")</f>
        <v>46241</v>
      </c>
      <c r="N6" s="40" t="str">
        <f t="shared" ref="N6:N45" si="4">IF(A6&lt;&gt;"",IF(COUNTIF($A$6:$A$45,A6)&gt;1,"ID repetido",IF(AND(E6&lt;&gt;"",E6=A6),"Predec. = si misma",IF(AND(E6&lt;&gt;"",COUNTIF($A$6:$A$45,E6)=0),"Predec. no existe",IF(OR(D6="",D6&lt;=0),"Falta duracion",IF(B6="","Falta nombre","OK"))))),"")</f>
        <v>OK</v>
      </c>
      <c r="O6" s="41">
        <f t="shared" ref="O6:O45" si="5">IF(A6&lt;&gt;"",IF(AND(1&gt;=$G6,1&lt;=$H6),IF(1&lt;=$G6+ROUND($F6*$D6,0)-1,2,1),""),"")</f>
        <v>2</v>
      </c>
      <c r="P6" s="41" t="str">
        <f t="shared" ref="P6:P45" si="6">IF(A6&lt;&gt;"",IF(AND(2&gt;=$G6,2&lt;=$H6),IF(2&lt;=$G6+ROUND($F6*$D6,0)-1,2,1),""),"")</f>
        <v/>
      </c>
      <c r="Q6" s="41" t="str">
        <f t="shared" ref="Q6:Q45" si="7">IF(A6&lt;&gt;"",IF(AND(3&gt;=$G6,3&lt;=$H6),IF(3&lt;=$G6+ROUND($F6*$D6,0)-1,2,1),""),"")</f>
        <v/>
      </c>
      <c r="R6" s="41" t="str">
        <f t="shared" ref="R6:R45" si="8">IF(A6&lt;&gt;"",IF(AND(4&gt;=$G6,4&lt;=$H6),IF(4&lt;=$G6+ROUND($F6*$D6,0)-1,2,1),""),"")</f>
        <v/>
      </c>
      <c r="S6" s="41" t="str">
        <f t="shared" ref="S6:S45" si="9">IF(A6&lt;&gt;"",IF(AND(5&gt;=$G6,5&lt;=$H6),IF(5&lt;=$G6+ROUND($F6*$D6,0)-1,2,1),""),"")</f>
        <v/>
      </c>
      <c r="T6" s="41" t="str">
        <f t="shared" ref="T6:T45" si="10">IF(A6&lt;&gt;"",IF(AND(6&gt;=$G6,6&lt;=$H6),IF(6&lt;=$G6+ROUND($F6*$D6,0)-1,2,1),""),"")</f>
        <v/>
      </c>
      <c r="U6" s="41" t="str">
        <f t="shared" ref="U6:U45" si="11">IF(A6&lt;&gt;"",IF(AND(7&gt;=$G6,7&lt;=$H6),IF(7&lt;=$G6+ROUND($F6*$D6,0)-1,2,1),""),"")</f>
        <v/>
      </c>
      <c r="V6" s="41" t="str">
        <f t="shared" ref="V6:V45" si="12">IF(A6&lt;&gt;"",IF(AND(8&gt;=$G6,8&lt;=$H6),IF(8&lt;=$G6+ROUND($F6*$D6,0)-1,2,1),""),"")</f>
        <v/>
      </c>
      <c r="W6" s="41" t="str">
        <f t="shared" ref="W6:W45" si="13">IF(A6&lt;&gt;"",IF(AND(9&gt;=$G6,9&lt;=$H6),IF(9&lt;=$G6+ROUND($F6*$D6,0)-1,2,1),""),"")</f>
        <v/>
      </c>
      <c r="X6" s="41" t="str">
        <f t="shared" ref="X6:X45" si="14">IF(A6&lt;&gt;"",IF(AND(10&gt;=$G6,10&lt;=$H6),IF(10&lt;=$G6+ROUND($F6*$D6,0)-1,2,1),""),"")</f>
        <v/>
      </c>
      <c r="Y6" s="41" t="str">
        <f t="shared" ref="Y6:Y45" si="15">IF(A6&lt;&gt;"",IF(AND(11&gt;=$G6,11&lt;=$H6),IF(11&lt;=$G6+ROUND($F6*$D6,0)-1,2,1),""),"")</f>
        <v/>
      </c>
      <c r="Z6" s="41" t="str">
        <f t="shared" ref="Z6:Z45" si="16">IF(A6&lt;&gt;"",IF(AND(12&gt;=$G6,12&lt;=$H6),IF(12&lt;=$G6+ROUND($F6*$D6,0)-1,2,1),""),"")</f>
        <v/>
      </c>
      <c r="AA6" s="41" t="str">
        <f t="shared" ref="AA6:AA45" si="17">IF(A6&lt;&gt;"",IF(AND(13&gt;=$G6,13&lt;=$H6),IF(13&lt;=$G6+ROUND($F6*$D6,0)-1,2,1),""),"")</f>
        <v/>
      </c>
      <c r="AB6" s="41" t="str">
        <f t="shared" ref="AB6:AB45" si="18">IF(A6&lt;&gt;"",IF(AND(14&gt;=$G6,14&lt;=$H6),IF(14&lt;=$G6+ROUND($F6*$D6,0)-1,2,1),""),"")</f>
        <v/>
      </c>
      <c r="AC6" s="41" t="str">
        <f t="shared" ref="AC6:AC45" si="19">IF(A6&lt;&gt;"",IF(AND(15&gt;=$G6,15&lt;=$H6),IF(15&lt;=$G6+ROUND($F6*$D6,0)-1,2,1),""),"")</f>
        <v/>
      </c>
      <c r="AD6" s="41" t="str">
        <f t="shared" ref="AD6:AD45" si="20">IF(A6&lt;&gt;"",IF(AND(16&gt;=$G6,16&lt;=$H6),IF(16&lt;=$G6+ROUND($F6*$D6,0)-1,2,1),""),"")</f>
        <v/>
      </c>
      <c r="AE6" s="41" t="str">
        <f t="shared" ref="AE6:AE45" si="21">IF(A6&lt;&gt;"",IF(AND(17&gt;=$G6,17&lt;=$H6),IF(17&lt;=$G6+ROUND($F6*$D6,0)-1,2,1),""),"")</f>
        <v/>
      </c>
      <c r="AF6" s="41" t="str">
        <f t="shared" ref="AF6:AF45" si="22">IF(A6&lt;&gt;"",IF(AND(18&gt;=$G6,18&lt;=$H6),IF(18&lt;=$G6+ROUND($F6*$D6,0)-1,2,1),""),"")</f>
        <v/>
      </c>
      <c r="AG6" s="41" t="str">
        <f t="shared" ref="AG6:AG45" si="23">IF(A6&lt;&gt;"",IF(AND(19&gt;=$G6,19&lt;=$H6),IF(19&lt;=$G6+ROUND($F6*$D6,0)-1,2,1),""),"")</f>
        <v/>
      </c>
      <c r="AH6" s="41" t="str">
        <f t="shared" ref="AH6:AH45" si="24">IF(A6&lt;&gt;"",IF(AND(20&gt;=$G6,20&lt;=$H6),IF(20&lt;=$G6+ROUND($F6*$D6,0)-1,2,1),""),"")</f>
        <v/>
      </c>
      <c r="AI6" s="41" t="str">
        <f t="shared" ref="AI6:AI45" si="25">IF(A6&lt;&gt;"",IF(AND(21&gt;=$G6,21&lt;=$H6),IF(21&lt;=$G6+ROUND($F6*$D6,0)-1,2,1),""),"")</f>
        <v/>
      </c>
      <c r="AJ6" s="41" t="str">
        <f t="shared" ref="AJ6:AJ45" si="26">IF(A6&lt;&gt;"",IF(AND(22&gt;=$G6,22&lt;=$H6),IF(22&lt;=$G6+ROUND($F6*$D6,0)-1,2,1),""),"")</f>
        <v/>
      </c>
      <c r="AK6" s="41" t="str">
        <f t="shared" ref="AK6:AK45" si="27">IF(A6&lt;&gt;"",IF(AND(23&gt;=$G6,23&lt;=$H6),IF(23&lt;=$G6+ROUND($F6*$D6,0)-1,2,1),""),"")</f>
        <v/>
      </c>
      <c r="AL6" s="41" t="str">
        <f t="shared" ref="AL6:AL45" si="28">IF(A6&lt;&gt;"",IF(AND(24&gt;=$G6,24&lt;=$H6),IF(24&lt;=$G6+ROUND($F6*$D6,0)-1,2,1),""),"")</f>
        <v/>
      </c>
      <c r="AM6" s="41" t="str">
        <f t="shared" ref="AM6:AM45" si="29">IF(A6&lt;&gt;"",IF(AND(25&gt;=$G6,25&lt;=$H6),IF(25&lt;=$G6+ROUND($F6*$D6,0)-1,2,1),""),"")</f>
        <v/>
      </c>
      <c r="AN6" s="41" t="str">
        <f t="shared" ref="AN6:AN45" si="30">IF(A6&lt;&gt;"",IF(AND(26&gt;=$G6,26&lt;=$H6),IF(26&lt;=$G6+ROUND($F6*$D6,0)-1,2,1),""),"")</f>
        <v/>
      </c>
      <c r="AO6" s="41" t="str">
        <f t="shared" ref="AO6:AO45" si="31">IF(A6&lt;&gt;"",IF(AND(27&gt;=$G6,27&lt;=$H6),IF(27&lt;=$G6+ROUND($F6*$D6,0)-1,2,1),""),"")</f>
        <v/>
      </c>
      <c r="AP6" s="41" t="str">
        <f t="shared" ref="AP6:AP45" si="32">IF(A6&lt;&gt;"",IF(AND(28&gt;=$G6,28&lt;=$H6),IF(28&lt;=$G6+ROUND($F6*$D6,0)-1,2,1),""),"")</f>
        <v/>
      </c>
      <c r="AQ6" s="41" t="str">
        <f t="shared" ref="AQ6:AQ45" si="33">IF(A6&lt;&gt;"",IF(AND(29&gt;=$G6,29&lt;=$H6),IF(29&lt;=$G6+ROUND($F6*$D6,0)-1,2,1),""),"")</f>
        <v/>
      </c>
      <c r="AR6" s="41" t="str">
        <f t="shared" ref="AR6:AR45" si="34">IF(A6&lt;&gt;"",IF(AND(30&gt;=$G6,30&lt;=$H6),IF(30&lt;=$G6+ROUND($F6*$D6,0)-1,2,1),""),"")</f>
        <v/>
      </c>
    </row>
    <row r="7" spans="1:44" x14ac:dyDescent="0.3">
      <c r="A7" s="33">
        <v>2</v>
      </c>
      <c r="B7" s="28" t="s">
        <v>75</v>
      </c>
      <c r="C7" s="34" t="s">
        <v>74</v>
      </c>
      <c r="D7" s="33">
        <v>1</v>
      </c>
      <c r="E7" s="33">
        <v>1</v>
      </c>
      <c r="F7" s="35">
        <v>1</v>
      </c>
      <c r="G7" s="42">
        <f t="shared" si="0"/>
        <v>2</v>
      </c>
      <c r="H7" s="42">
        <f t="shared" si="1"/>
        <v>2</v>
      </c>
      <c r="I7" s="37">
        <f t="array" aca="1" ref="I7" ca="1">IF(A7&lt;&gt;"",IF(COUNTIF($E$6:$E$45,A7)=0,MAX($H$6:$H$45),IFERROR(MIN(IF($E$6:$E$45=A7,($I$6:$I$45-$D$6:$D$45+1))),MAX($H$6:$H$45)+1)-1),"")</f>
        <v>2</v>
      </c>
      <c r="J7" s="42">
        <f t="shared" ca="1" si="2"/>
        <v>0</v>
      </c>
      <c r="K7" s="43" t="str">
        <f t="shared" ca="1" si="3"/>
        <v>SI</v>
      </c>
      <c r="L7" s="19">
        <f>IF(A7&lt;&gt;"",IF(Portada!$C$13="Dias",Portada!$C$14+(G7-1),IF(Portada!$C$13="Semanas",Portada!$C$14+(G7-1)*7,EDATE(Portada!$C$14,(G7-1)))),"")</f>
        <v>46242</v>
      </c>
      <c r="M7" s="19">
        <f>IF(A7&lt;&gt;"",IF(Portada!$C$13="Dias",Portada!$C$14+(H7)-1,IF(Portada!$C$13="Semanas",Portada!$C$14+(H7)*7-1,EDATE(Portada!$C$14,(H7))-1)),"")</f>
        <v>46248</v>
      </c>
      <c r="N7" s="44" t="str">
        <f t="shared" si="4"/>
        <v>OK</v>
      </c>
      <c r="O7" s="41" t="str">
        <f t="shared" si="5"/>
        <v/>
      </c>
      <c r="P7" s="41">
        <f t="shared" si="6"/>
        <v>2</v>
      </c>
      <c r="Q7" s="41" t="str">
        <f t="shared" si="7"/>
        <v/>
      </c>
      <c r="R7" s="41" t="str">
        <f t="shared" si="8"/>
        <v/>
      </c>
      <c r="S7" s="41" t="str">
        <f t="shared" si="9"/>
        <v/>
      </c>
      <c r="T7" s="41" t="str">
        <f t="shared" si="10"/>
        <v/>
      </c>
      <c r="U7" s="41" t="str">
        <f t="shared" si="11"/>
        <v/>
      </c>
      <c r="V7" s="41" t="str">
        <f t="shared" si="12"/>
        <v/>
      </c>
      <c r="W7" s="41" t="str">
        <f t="shared" si="13"/>
        <v/>
      </c>
      <c r="X7" s="41" t="str">
        <f t="shared" si="14"/>
        <v/>
      </c>
      <c r="Y7" s="41" t="str">
        <f t="shared" si="15"/>
        <v/>
      </c>
      <c r="Z7" s="41" t="str">
        <f t="shared" si="16"/>
        <v/>
      </c>
      <c r="AA7" s="41" t="str">
        <f t="shared" si="17"/>
        <v/>
      </c>
      <c r="AB7" s="41" t="str">
        <f t="shared" si="18"/>
        <v/>
      </c>
      <c r="AC7" s="41" t="str">
        <f t="shared" si="19"/>
        <v/>
      </c>
      <c r="AD7" s="41" t="str">
        <f t="shared" si="20"/>
        <v/>
      </c>
      <c r="AE7" s="41" t="str">
        <f t="shared" si="21"/>
        <v/>
      </c>
      <c r="AF7" s="41" t="str">
        <f t="shared" si="22"/>
        <v/>
      </c>
      <c r="AG7" s="41" t="str">
        <f t="shared" si="23"/>
        <v/>
      </c>
      <c r="AH7" s="41" t="str">
        <f t="shared" si="24"/>
        <v/>
      </c>
      <c r="AI7" s="41" t="str">
        <f t="shared" si="25"/>
        <v/>
      </c>
      <c r="AJ7" s="41" t="str">
        <f t="shared" si="26"/>
        <v/>
      </c>
      <c r="AK7" s="41" t="str">
        <f t="shared" si="27"/>
        <v/>
      </c>
      <c r="AL7" s="41" t="str">
        <f t="shared" si="28"/>
        <v/>
      </c>
      <c r="AM7" s="41" t="str">
        <f t="shared" si="29"/>
        <v/>
      </c>
      <c r="AN7" s="41" t="str">
        <f t="shared" si="30"/>
        <v/>
      </c>
      <c r="AO7" s="41" t="str">
        <f t="shared" si="31"/>
        <v/>
      </c>
      <c r="AP7" s="41" t="str">
        <f t="shared" si="32"/>
        <v/>
      </c>
      <c r="AQ7" s="41" t="str">
        <f t="shared" si="33"/>
        <v/>
      </c>
      <c r="AR7" s="41" t="str">
        <f t="shared" si="34"/>
        <v/>
      </c>
    </row>
    <row r="8" spans="1:44" x14ac:dyDescent="0.3">
      <c r="A8" s="33">
        <v>3</v>
      </c>
      <c r="B8" s="28" t="s">
        <v>76</v>
      </c>
      <c r="C8" s="34" t="s">
        <v>77</v>
      </c>
      <c r="D8" s="33">
        <v>1</v>
      </c>
      <c r="E8" s="33">
        <v>2</v>
      </c>
      <c r="F8" s="35">
        <v>1</v>
      </c>
      <c r="G8" s="36">
        <f t="shared" si="0"/>
        <v>3</v>
      </c>
      <c r="H8" s="36">
        <f t="shared" si="1"/>
        <v>3</v>
      </c>
      <c r="I8" s="37">
        <f t="array" aca="1" ref="I8" ca="1">IF(A8&lt;&gt;"",IF(COUNTIF($E$6:$E$45,A8)=0,MAX($H$6:$H$45),IFERROR(MIN(IF($E$6:$E$45=A8,($I$6:$I$45-$D$6:$D$45+1))),MAX($H$6:$H$45)+1)-1),"")</f>
        <v>3</v>
      </c>
      <c r="J8" s="36">
        <f t="shared" ca="1" si="2"/>
        <v>0</v>
      </c>
      <c r="K8" s="38" t="str">
        <f t="shared" ca="1" si="3"/>
        <v>SI</v>
      </c>
      <c r="L8" s="39">
        <f>IF(A8&lt;&gt;"",IF(Portada!$C$13="Dias",Portada!$C$14+(G8-1),IF(Portada!$C$13="Semanas",Portada!$C$14+(G8-1)*7,EDATE(Portada!$C$14,(G8-1)))),"")</f>
        <v>46249</v>
      </c>
      <c r="M8" s="39">
        <f>IF(A8&lt;&gt;"",IF(Portada!$C$13="Dias",Portada!$C$14+(H8)-1,IF(Portada!$C$13="Semanas",Portada!$C$14+(H8)*7-1,EDATE(Portada!$C$14,(H8))-1)),"")</f>
        <v>46255</v>
      </c>
      <c r="N8" s="40" t="str">
        <f t="shared" si="4"/>
        <v>OK</v>
      </c>
      <c r="O8" s="41" t="str">
        <f t="shared" si="5"/>
        <v/>
      </c>
      <c r="P8" s="41" t="str">
        <f t="shared" si="6"/>
        <v/>
      </c>
      <c r="Q8" s="41">
        <f t="shared" si="7"/>
        <v>2</v>
      </c>
      <c r="R8" s="41" t="str">
        <f t="shared" si="8"/>
        <v/>
      </c>
      <c r="S8" s="41" t="str">
        <f t="shared" si="9"/>
        <v/>
      </c>
      <c r="T8" s="41" t="str">
        <f t="shared" si="10"/>
        <v/>
      </c>
      <c r="U8" s="41" t="str">
        <f t="shared" si="11"/>
        <v/>
      </c>
      <c r="V8" s="41" t="str">
        <f t="shared" si="12"/>
        <v/>
      </c>
      <c r="W8" s="41" t="str">
        <f t="shared" si="13"/>
        <v/>
      </c>
      <c r="X8" s="41" t="str">
        <f t="shared" si="14"/>
        <v/>
      </c>
      <c r="Y8" s="41" t="str">
        <f t="shared" si="15"/>
        <v/>
      </c>
      <c r="Z8" s="41" t="str">
        <f t="shared" si="16"/>
        <v/>
      </c>
      <c r="AA8" s="41" t="str">
        <f t="shared" si="17"/>
        <v/>
      </c>
      <c r="AB8" s="41" t="str">
        <f t="shared" si="18"/>
        <v/>
      </c>
      <c r="AC8" s="41" t="str">
        <f t="shared" si="19"/>
        <v/>
      </c>
      <c r="AD8" s="41" t="str">
        <f t="shared" si="20"/>
        <v/>
      </c>
      <c r="AE8" s="41" t="str">
        <f t="shared" si="21"/>
        <v/>
      </c>
      <c r="AF8" s="41" t="str">
        <f t="shared" si="22"/>
        <v/>
      </c>
      <c r="AG8" s="41" t="str">
        <f t="shared" si="23"/>
        <v/>
      </c>
      <c r="AH8" s="41" t="str">
        <f t="shared" si="24"/>
        <v/>
      </c>
      <c r="AI8" s="41" t="str">
        <f t="shared" si="25"/>
        <v/>
      </c>
      <c r="AJ8" s="41" t="str">
        <f t="shared" si="26"/>
        <v/>
      </c>
      <c r="AK8" s="41" t="str">
        <f t="shared" si="27"/>
        <v/>
      </c>
      <c r="AL8" s="41" t="str">
        <f t="shared" si="28"/>
        <v/>
      </c>
      <c r="AM8" s="41" t="str">
        <f t="shared" si="29"/>
        <v/>
      </c>
      <c r="AN8" s="41" t="str">
        <f t="shared" si="30"/>
        <v/>
      </c>
      <c r="AO8" s="41" t="str">
        <f t="shared" si="31"/>
        <v/>
      </c>
      <c r="AP8" s="41" t="str">
        <f t="shared" si="32"/>
        <v/>
      </c>
      <c r="AQ8" s="41" t="str">
        <f t="shared" si="33"/>
        <v/>
      </c>
      <c r="AR8" s="41" t="str">
        <f t="shared" si="34"/>
        <v/>
      </c>
    </row>
    <row r="9" spans="1:44" x14ac:dyDescent="0.3">
      <c r="A9" s="33">
        <v>4</v>
      </c>
      <c r="B9" s="28" t="s">
        <v>78</v>
      </c>
      <c r="C9" s="34" t="s">
        <v>77</v>
      </c>
      <c r="D9" s="33">
        <v>2</v>
      </c>
      <c r="E9" s="33">
        <v>3</v>
      </c>
      <c r="F9" s="35">
        <v>0.5</v>
      </c>
      <c r="G9" s="42">
        <f t="shared" si="0"/>
        <v>4</v>
      </c>
      <c r="H9" s="42">
        <f t="shared" si="1"/>
        <v>5</v>
      </c>
      <c r="I9" s="37">
        <f t="array" aca="1" ref="I9" ca="1">IF(A9&lt;&gt;"",IF(COUNTIF($E$6:$E$45,A9)=0,MAX($H$6:$H$45),IFERROR(MIN(IF($E$6:$E$45=A9,($I$6:$I$45-$D$6:$D$45+1))),MAX($H$6:$H$45)+1)-1),"")</f>
        <v>5</v>
      </c>
      <c r="J9" s="42">
        <f t="shared" ca="1" si="2"/>
        <v>0</v>
      </c>
      <c r="K9" s="43" t="str">
        <f t="shared" ca="1" si="3"/>
        <v>SI</v>
      </c>
      <c r="L9" s="19">
        <f>IF(A9&lt;&gt;"",IF(Portada!$C$13="Dias",Portada!$C$14+(G9-1),IF(Portada!$C$13="Semanas",Portada!$C$14+(G9-1)*7,EDATE(Portada!$C$14,(G9-1)))),"")</f>
        <v>46256</v>
      </c>
      <c r="M9" s="19">
        <f>IF(A9&lt;&gt;"",IF(Portada!$C$13="Dias",Portada!$C$14+(H9)-1,IF(Portada!$C$13="Semanas",Portada!$C$14+(H9)*7-1,EDATE(Portada!$C$14,(H9))-1)),"")</f>
        <v>46269</v>
      </c>
      <c r="N9" s="44" t="str">
        <f t="shared" si="4"/>
        <v>OK</v>
      </c>
      <c r="O9" s="41" t="str">
        <f t="shared" si="5"/>
        <v/>
      </c>
      <c r="P9" s="41" t="str">
        <f t="shared" si="6"/>
        <v/>
      </c>
      <c r="Q9" s="41" t="str">
        <f t="shared" si="7"/>
        <v/>
      </c>
      <c r="R9" s="41">
        <f t="shared" si="8"/>
        <v>2</v>
      </c>
      <c r="S9" s="41">
        <f t="shared" si="9"/>
        <v>1</v>
      </c>
      <c r="T9" s="41" t="str">
        <f t="shared" si="10"/>
        <v/>
      </c>
      <c r="U9" s="41" t="str">
        <f t="shared" si="11"/>
        <v/>
      </c>
      <c r="V9" s="41" t="str">
        <f t="shared" si="12"/>
        <v/>
      </c>
      <c r="W9" s="41" t="str">
        <f t="shared" si="13"/>
        <v/>
      </c>
      <c r="X9" s="41" t="str">
        <f t="shared" si="14"/>
        <v/>
      </c>
      <c r="Y9" s="41" t="str">
        <f t="shared" si="15"/>
        <v/>
      </c>
      <c r="Z9" s="41" t="str">
        <f t="shared" si="16"/>
        <v/>
      </c>
      <c r="AA9" s="41" t="str">
        <f t="shared" si="17"/>
        <v/>
      </c>
      <c r="AB9" s="41" t="str">
        <f t="shared" si="18"/>
        <v/>
      </c>
      <c r="AC9" s="41" t="str">
        <f t="shared" si="19"/>
        <v/>
      </c>
      <c r="AD9" s="41" t="str">
        <f t="shared" si="20"/>
        <v/>
      </c>
      <c r="AE9" s="41" t="str">
        <f t="shared" si="21"/>
        <v/>
      </c>
      <c r="AF9" s="41" t="str">
        <f t="shared" si="22"/>
        <v/>
      </c>
      <c r="AG9" s="41" t="str">
        <f t="shared" si="23"/>
        <v/>
      </c>
      <c r="AH9" s="41" t="str">
        <f t="shared" si="24"/>
        <v/>
      </c>
      <c r="AI9" s="41" t="str">
        <f t="shared" si="25"/>
        <v/>
      </c>
      <c r="AJ9" s="41" t="str">
        <f t="shared" si="26"/>
        <v/>
      </c>
      <c r="AK9" s="41" t="str">
        <f t="shared" si="27"/>
        <v/>
      </c>
      <c r="AL9" s="41" t="str">
        <f t="shared" si="28"/>
        <v/>
      </c>
      <c r="AM9" s="41" t="str">
        <f t="shared" si="29"/>
        <v/>
      </c>
      <c r="AN9" s="41" t="str">
        <f t="shared" si="30"/>
        <v/>
      </c>
      <c r="AO9" s="41" t="str">
        <f t="shared" si="31"/>
        <v/>
      </c>
      <c r="AP9" s="41" t="str">
        <f t="shared" si="32"/>
        <v/>
      </c>
      <c r="AQ9" s="41" t="str">
        <f t="shared" si="33"/>
        <v/>
      </c>
      <c r="AR9" s="41" t="str">
        <f t="shared" si="34"/>
        <v/>
      </c>
    </row>
    <row r="10" spans="1:44" x14ac:dyDescent="0.3">
      <c r="A10" s="33">
        <v>5</v>
      </c>
      <c r="B10" s="28" t="s">
        <v>79</v>
      </c>
      <c r="C10" s="34" t="s">
        <v>77</v>
      </c>
      <c r="D10" s="33">
        <v>1</v>
      </c>
      <c r="E10" s="33">
        <v>4</v>
      </c>
      <c r="F10" s="35">
        <v>0</v>
      </c>
      <c r="G10" s="36">
        <f t="shared" si="0"/>
        <v>6</v>
      </c>
      <c r="H10" s="36">
        <f t="shared" si="1"/>
        <v>6</v>
      </c>
      <c r="I10" s="37">
        <f t="array" aca="1" ref="I10" ca="1">IF(A10&lt;&gt;"",IF(COUNTIF($E$6:$E$45,A10)=0,MAX($H$6:$H$45),IFERROR(MIN(IF($E$6:$E$45=A10,($I$6:$I$45-$D$6:$D$45+1))),MAX($H$6:$H$45)+1)-1),"")</f>
        <v>6</v>
      </c>
      <c r="J10" s="36">
        <f t="shared" ca="1" si="2"/>
        <v>0</v>
      </c>
      <c r="K10" s="38" t="str">
        <f t="shared" ca="1" si="3"/>
        <v>SI</v>
      </c>
      <c r="L10" s="39">
        <f>IF(A10&lt;&gt;"",IF(Portada!$C$13="Dias",Portada!$C$14+(G10-1),IF(Portada!$C$13="Semanas",Portada!$C$14+(G10-1)*7,EDATE(Portada!$C$14,(G10-1)))),"")</f>
        <v>46270</v>
      </c>
      <c r="M10" s="39">
        <f>IF(A10&lt;&gt;"",IF(Portada!$C$13="Dias",Portada!$C$14+(H10)-1,IF(Portada!$C$13="Semanas",Portada!$C$14+(H10)*7-1,EDATE(Portada!$C$14,(H10))-1)),"")</f>
        <v>46276</v>
      </c>
      <c r="N10" s="40" t="str">
        <f t="shared" si="4"/>
        <v>OK</v>
      </c>
      <c r="O10" s="41" t="str">
        <f t="shared" si="5"/>
        <v/>
      </c>
      <c r="P10" s="41" t="str">
        <f t="shared" si="6"/>
        <v/>
      </c>
      <c r="Q10" s="41" t="str">
        <f t="shared" si="7"/>
        <v/>
      </c>
      <c r="R10" s="41" t="str">
        <f t="shared" si="8"/>
        <v/>
      </c>
      <c r="S10" s="41" t="str">
        <f t="shared" si="9"/>
        <v/>
      </c>
      <c r="T10" s="41">
        <f t="shared" si="10"/>
        <v>1</v>
      </c>
      <c r="U10" s="41" t="str">
        <f t="shared" si="11"/>
        <v/>
      </c>
      <c r="V10" s="41" t="str">
        <f t="shared" si="12"/>
        <v/>
      </c>
      <c r="W10" s="41" t="str">
        <f t="shared" si="13"/>
        <v/>
      </c>
      <c r="X10" s="41" t="str">
        <f t="shared" si="14"/>
        <v/>
      </c>
      <c r="Y10" s="41" t="str">
        <f t="shared" si="15"/>
        <v/>
      </c>
      <c r="Z10" s="41" t="str">
        <f t="shared" si="16"/>
        <v/>
      </c>
      <c r="AA10" s="41" t="str">
        <f t="shared" si="17"/>
        <v/>
      </c>
      <c r="AB10" s="41" t="str">
        <f t="shared" si="18"/>
        <v/>
      </c>
      <c r="AC10" s="41" t="str">
        <f t="shared" si="19"/>
        <v/>
      </c>
      <c r="AD10" s="41" t="str">
        <f t="shared" si="20"/>
        <v/>
      </c>
      <c r="AE10" s="41" t="str">
        <f t="shared" si="21"/>
        <v/>
      </c>
      <c r="AF10" s="41" t="str">
        <f t="shared" si="22"/>
        <v/>
      </c>
      <c r="AG10" s="41" t="str">
        <f t="shared" si="23"/>
        <v/>
      </c>
      <c r="AH10" s="41" t="str">
        <f t="shared" si="24"/>
        <v/>
      </c>
      <c r="AI10" s="41" t="str">
        <f t="shared" si="25"/>
        <v/>
      </c>
      <c r="AJ10" s="41" t="str">
        <f t="shared" si="26"/>
        <v/>
      </c>
      <c r="AK10" s="41" t="str">
        <f t="shared" si="27"/>
        <v/>
      </c>
      <c r="AL10" s="41" t="str">
        <f t="shared" si="28"/>
        <v/>
      </c>
      <c r="AM10" s="41" t="str">
        <f t="shared" si="29"/>
        <v/>
      </c>
      <c r="AN10" s="41" t="str">
        <f t="shared" si="30"/>
        <v/>
      </c>
      <c r="AO10" s="41" t="str">
        <f t="shared" si="31"/>
        <v/>
      </c>
      <c r="AP10" s="41" t="str">
        <f t="shared" si="32"/>
        <v/>
      </c>
      <c r="AQ10" s="41" t="str">
        <f t="shared" si="33"/>
        <v/>
      </c>
      <c r="AR10" s="41" t="str">
        <f t="shared" si="34"/>
        <v/>
      </c>
    </row>
    <row r="11" spans="1:44" x14ac:dyDescent="0.3">
      <c r="A11" s="33">
        <v>6</v>
      </c>
      <c r="B11" s="28" t="s">
        <v>80</v>
      </c>
      <c r="C11" s="34" t="s">
        <v>77</v>
      </c>
      <c r="D11" s="33">
        <v>1</v>
      </c>
      <c r="E11" s="33">
        <v>5</v>
      </c>
      <c r="F11" s="35">
        <v>0</v>
      </c>
      <c r="G11" s="42">
        <f t="shared" si="0"/>
        <v>7</v>
      </c>
      <c r="H11" s="42">
        <f t="shared" si="1"/>
        <v>7</v>
      </c>
      <c r="I11" s="37">
        <f t="array" aca="1" ref="I11" ca="1">IF(A11&lt;&gt;"",IF(COUNTIF($E$6:$E$45,A11)=0,MAX($H$6:$H$45),IFERROR(MIN(IF($E$6:$E$45=A11,($I$6:$I$45-$D$6:$D$45+1))),MAX($H$6:$H$45)+1)-1),"")</f>
        <v>7</v>
      </c>
      <c r="J11" s="42">
        <f t="shared" ca="1" si="2"/>
        <v>0</v>
      </c>
      <c r="K11" s="43" t="str">
        <f t="shared" ca="1" si="3"/>
        <v>SI</v>
      </c>
      <c r="L11" s="19">
        <f>IF(A11&lt;&gt;"",IF(Portada!$C$13="Dias",Portada!$C$14+(G11-1),IF(Portada!$C$13="Semanas",Portada!$C$14+(G11-1)*7,EDATE(Portada!$C$14,(G11-1)))),"")</f>
        <v>46277</v>
      </c>
      <c r="M11" s="19">
        <f>IF(A11&lt;&gt;"",IF(Portada!$C$13="Dias",Portada!$C$14+(H11)-1,IF(Portada!$C$13="Semanas",Portada!$C$14+(H11)*7-1,EDATE(Portada!$C$14,(H11))-1)),"")</f>
        <v>46283</v>
      </c>
      <c r="N11" s="44" t="str">
        <f t="shared" si="4"/>
        <v>OK</v>
      </c>
      <c r="O11" s="41" t="str">
        <f t="shared" si="5"/>
        <v/>
      </c>
      <c r="P11" s="41" t="str">
        <f t="shared" si="6"/>
        <v/>
      </c>
      <c r="Q11" s="41" t="str">
        <f t="shared" si="7"/>
        <v/>
      </c>
      <c r="R11" s="41" t="str">
        <f t="shared" si="8"/>
        <v/>
      </c>
      <c r="S11" s="41" t="str">
        <f t="shared" si="9"/>
        <v/>
      </c>
      <c r="T11" s="41" t="str">
        <f t="shared" si="10"/>
        <v/>
      </c>
      <c r="U11" s="41">
        <f t="shared" si="11"/>
        <v>1</v>
      </c>
      <c r="V11" s="41" t="str">
        <f t="shared" si="12"/>
        <v/>
      </c>
      <c r="W11" s="41" t="str">
        <f t="shared" si="13"/>
        <v/>
      </c>
      <c r="X11" s="41" t="str">
        <f t="shared" si="14"/>
        <v/>
      </c>
      <c r="Y11" s="41" t="str">
        <f t="shared" si="15"/>
        <v/>
      </c>
      <c r="Z11" s="41" t="str">
        <f t="shared" si="16"/>
        <v/>
      </c>
      <c r="AA11" s="41" t="str">
        <f t="shared" si="17"/>
        <v/>
      </c>
      <c r="AB11" s="41" t="str">
        <f t="shared" si="18"/>
        <v/>
      </c>
      <c r="AC11" s="41" t="str">
        <f t="shared" si="19"/>
        <v/>
      </c>
      <c r="AD11" s="41" t="str">
        <f t="shared" si="20"/>
        <v/>
      </c>
      <c r="AE11" s="41" t="str">
        <f t="shared" si="21"/>
        <v/>
      </c>
      <c r="AF11" s="41" t="str">
        <f t="shared" si="22"/>
        <v/>
      </c>
      <c r="AG11" s="41" t="str">
        <f t="shared" si="23"/>
        <v/>
      </c>
      <c r="AH11" s="41" t="str">
        <f t="shared" si="24"/>
        <v/>
      </c>
      <c r="AI11" s="41" t="str">
        <f t="shared" si="25"/>
        <v/>
      </c>
      <c r="AJ11" s="41" t="str">
        <f t="shared" si="26"/>
        <v/>
      </c>
      <c r="AK11" s="41" t="str">
        <f t="shared" si="27"/>
        <v/>
      </c>
      <c r="AL11" s="41" t="str">
        <f t="shared" si="28"/>
        <v/>
      </c>
      <c r="AM11" s="41" t="str">
        <f t="shared" si="29"/>
        <v/>
      </c>
      <c r="AN11" s="41" t="str">
        <f t="shared" si="30"/>
        <v/>
      </c>
      <c r="AO11" s="41" t="str">
        <f t="shared" si="31"/>
        <v/>
      </c>
      <c r="AP11" s="41" t="str">
        <f t="shared" si="32"/>
        <v/>
      </c>
      <c r="AQ11" s="41" t="str">
        <f t="shared" si="33"/>
        <v/>
      </c>
      <c r="AR11" s="41" t="str">
        <f t="shared" si="34"/>
        <v/>
      </c>
    </row>
    <row r="12" spans="1:44" x14ac:dyDescent="0.3">
      <c r="A12" s="33">
        <v>7</v>
      </c>
      <c r="B12" s="28" t="s">
        <v>81</v>
      </c>
      <c r="C12" s="34" t="s">
        <v>77</v>
      </c>
      <c r="D12" s="33">
        <v>2</v>
      </c>
      <c r="E12" s="33">
        <v>6</v>
      </c>
      <c r="F12" s="35">
        <v>0</v>
      </c>
      <c r="G12" s="36">
        <f t="shared" si="0"/>
        <v>8</v>
      </c>
      <c r="H12" s="36">
        <f t="shared" si="1"/>
        <v>9</v>
      </c>
      <c r="I12" s="37">
        <f t="array" aca="1" ref="I12" ca="1">IF(A12&lt;&gt;"",IF(COUNTIF($E$6:$E$45,A12)=0,MAX($H$6:$H$45),IFERROR(MIN(IF($E$6:$E$45=A12,($I$6:$I$45-$D$6:$D$45+1))),MAX($H$6:$H$45)+1)-1),"")</f>
        <v>9</v>
      </c>
      <c r="J12" s="36">
        <f t="shared" ca="1" si="2"/>
        <v>0</v>
      </c>
      <c r="K12" s="38" t="str">
        <f t="shared" ca="1" si="3"/>
        <v>SI</v>
      </c>
      <c r="L12" s="39">
        <f>IF(A12&lt;&gt;"",IF(Portada!$C$13="Dias",Portada!$C$14+(G12-1),IF(Portada!$C$13="Semanas",Portada!$C$14+(G12-1)*7,EDATE(Portada!$C$14,(G12-1)))),"")</f>
        <v>46284</v>
      </c>
      <c r="M12" s="39">
        <f>IF(A12&lt;&gt;"",IF(Portada!$C$13="Dias",Portada!$C$14+(H12)-1,IF(Portada!$C$13="Semanas",Portada!$C$14+(H12)*7-1,EDATE(Portada!$C$14,(H12))-1)),"")</f>
        <v>46297</v>
      </c>
      <c r="N12" s="40" t="str">
        <f t="shared" si="4"/>
        <v>OK</v>
      </c>
      <c r="O12" s="41" t="str">
        <f t="shared" si="5"/>
        <v/>
      </c>
      <c r="P12" s="41" t="str">
        <f t="shared" si="6"/>
        <v/>
      </c>
      <c r="Q12" s="41" t="str">
        <f t="shared" si="7"/>
        <v/>
      </c>
      <c r="R12" s="41" t="str">
        <f t="shared" si="8"/>
        <v/>
      </c>
      <c r="S12" s="41" t="str">
        <f t="shared" si="9"/>
        <v/>
      </c>
      <c r="T12" s="41" t="str">
        <f t="shared" si="10"/>
        <v/>
      </c>
      <c r="U12" s="41" t="str">
        <f t="shared" si="11"/>
        <v/>
      </c>
      <c r="V12" s="41">
        <f t="shared" si="12"/>
        <v>1</v>
      </c>
      <c r="W12" s="41">
        <f t="shared" si="13"/>
        <v>1</v>
      </c>
      <c r="X12" s="41" t="str">
        <f t="shared" si="14"/>
        <v/>
      </c>
      <c r="Y12" s="41" t="str">
        <f t="shared" si="15"/>
        <v/>
      </c>
      <c r="Z12" s="41" t="str">
        <f t="shared" si="16"/>
        <v/>
      </c>
      <c r="AA12" s="41" t="str">
        <f t="shared" si="17"/>
        <v/>
      </c>
      <c r="AB12" s="41" t="str">
        <f t="shared" si="18"/>
        <v/>
      </c>
      <c r="AC12" s="41" t="str">
        <f t="shared" si="19"/>
        <v/>
      </c>
      <c r="AD12" s="41" t="str">
        <f t="shared" si="20"/>
        <v/>
      </c>
      <c r="AE12" s="41" t="str">
        <f t="shared" si="21"/>
        <v/>
      </c>
      <c r="AF12" s="41" t="str">
        <f t="shared" si="22"/>
        <v/>
      </c>
      <c r="AG12" s="41" t="str">
        <f t="shared" si="23"/>
        <v/>
      </c>
      <c r="AH12" s="41" t="str">
        <f t="shared" si="24"/>
        <v/>
      </c>
      <c r="AI12" s="41" t="str">
        <f t="shared" si="25"/>
        <v/>
      </c>
      <c r="AJ12" s="41" t="str">
        <f t="shared" si="26"/>
        <v/>
      </c>
      <c r="AK12" s="41" t="str">
        <f t="shared" si="27"/>
        <v/>
      </c>
      <c r="AL12" s="41" t="str">
        <f t="shared" si="28"/>
        <v/>
      </c>
      <c r="AM12" s="41" t="str">
        <f t="shared" si="29"/>
        <v/>
      </c>
      <c r="AN12" s="41" t="str">
        <f t="shared" si="30"/>
        <v/>
      </c>
      <c r="AO12" s="41" t="str">
        <f t="shared" si="31"/>
        <v/>
      </c>
      <c r="AP12" s="41" t="str">
        <f t="shared" si="32"/>
        <v/>
      </c>
      <c r="AQ12" s="41" t="str">
        <f t="shared" si="33"/>
        <v/>
      </c>
      <c r="AR12" s="41" t="str">
        <f t="shared" si="34"/>
        <v/>
      </c>
    </row>
    <row r="13" spans="1:44" x14ac:dyDescent="0.3">
      <c r="A13" s="33">
        <v>8</v>
      </c>
      <c r="B13" s="28" t="s">
        <v>82</v>
      </c>
      <c r="C13" s="34" t="s">
        <v>77</v>
      </c>
      <c r="D13" s="33">
        <v>2</v>
      </c>
      <c r="E13" s="33">
        <v>7</v>
      </c>
      <c r="F13" s="35">
        <v>0</v>
      </c>
      <c r="G13" s="42">
        <f t="shared" si="0"/>
        <v>10</v>
      </c>
      <c r="H13" s="42">
        <f t="shared" si="1"/>
        <v>11</v>
      </c>
      <c r="I13" s="37">
        <f t="array" aca="1" ref="I13" ca="1">IF(A13&lt;&gt;"",IF(COUNTIF($E$6:$E$45,A13)=0,MAX($H$6:$H$45),IFERROR(MIN(IF($E$6:$E$45=A13,($I$6:$I$45-$D$6:$D$45+1))),MAX($H$6:$H$45)+1)-1),"")</f>
        <v>11</v>
      </c>
      <c r="J13" s="42">
        <f t="shared" ca="1" si="2"/>
        <v>0</v>
      </c>
      <c r="K13" s="43" t="str">
        <f t="shared" ca="1" si="3"/>
        <v>SI</v>
      </c>
      <c r="L13" s="19">
        <f>IF(A13&lt;&gt;"",IF(Portada!$C$13="Dias",Portada!$C$14+(G13-1),IF(Portada!$C$13="Semanas",Portada!$C$14+(G13-1)*7,EDATE(Portada!$C$14,(G13-1)))),"")</f>
        <v>46298</v>
      </c>
      <c r="M13" s="19">
        <f>IF(A13&lt;&gt;"",IF(Portada!$C$13="Dias",Portada!$C$14+(H13)-1,IF(Portada!$C$13="Semanas",Portada!$C$14+(H13)*7-1,EDATE(Portada!$C$14,(H13))-1)),"")</f>
        <v>46311</v>
      </c>
      <c r="N13" s="44" t="str">
        <f t="shared" si="4"/>
        <v>OK</v>
      </c>
      <c r="O13" s="41" t="str">
        <f t="shared" si="5"/>
        <v/>
      </c>
      <c r="P13" s="41" t="str">
        <f t="shared" si="6"/>
        <v/>
      </c>
      <c r="Q13" s="41" t="str">
        <f t="shared" si="7"/>
        <v/>
      </c>
      <c r="R13" s="41" t="str">
        <f t="shared" si="8"/>
        <v/>
      </c>
      <c r="S13" s="41" t="str">
        <f t="shared" si="9"/>
        <v/>
      </c>
      <c r="T13" s="41" t="str">
        <f t="shared" si="10"/>
        <v/>
      </c>
      <c r="U13" s="41" t="str">
        <f t="shared" si="11"/>
        <v/>
      </c>
      <c r="V13" s="41" t="str">
        <f t="shared" si="12"/>
        <v/>
      </c>
      <c r="W13" s="41" t="str">
        <f t="shared" si="13"/>
        <v/>
      </c>
      <c r="X13" s="41">
        <f t="shared" si="14"/>
        <v>1</v>
      </c>
      <c r="Y13" s="41">
        <f t="shared" si="15"/>
        <v>1</v>
      </c>
      <c r="Z13" s="41" t="str">
        <f t="shared" si="16"/>
        <v/>
      </c>
      <c r="AA13" s="41" t="str">
        <f t="shared" si="17"/>
        <v/>
      </c>
      <c r="AB13" s="41" t="str">
        <f t="shared" si="18"/>
        <v/>
      </c>
      <c r="AC13" s="41" t="str">
        <f t="shared" si="19"/>
        <v/>
      </c>
      <c r="AD13" s="41" t="str">
        <f t="shared" si="20"/>
        <v/>
      </c>
      <c r="AE13" s="41" t="str">
        <f t="shared" si="21"/>
        <v/>
      </c>
      <c r="AF13" s="41" t="str">
        <f t="shared" si="22"/>
        <v/>
      </c>
      <c r="AG13" s="41" t="str">
        <f t="shared" si="23"/>
        <v/>
      </c>
      <c r="AH13" s="41" t="str">
        <f t="shared" si="24"/>
        <v/>
      </c>
      <c r="AI13" s="41" t="str">
        <f t="shared" si="25"/>
        <v/>
      </c>
      <c r="AJ13" s="41" t="str">
        <f t="shared" si="26"/>
        <v/>
      </c>
      <c r="AK13" s="41" t="str">
        <f t="shared" si="27"/>
        <v/>
      </c>
      <c r="AL13" s="41" t="str">
        <f t="shared" si="28"/>
        <v/>
      </c>
      <c r="AM13" s="41" t="str">
        <f t="shared" si="29"/>
        <v/>
      </c>
      <c r="AN13" s="41" t="str">
        <f t="shared" si="30"/>
        <v/>
      </c>
      <c r="AO13" s="41" t="str">
        <f t="shared" si="31"/>
        <v/>
      </c>
      <c r="AP13" s="41" t="str">
        <f t="shared" si="32"/>
        <v/>
      </c>
      <c r="AQ13" s="41" t="str">
        <f t="shared" si="33"/>
        <v/>
      </c>
      <c r="AR13" s="41" t="str">
        <f t="shared" si="34"/>
        <v/>
      </c>
    </row>
    <row r="14" spans="1:44" x14ac:dyDescent="0.3">
      <c r="A14" s="33">
        <v>9</v>
      </c>
      <c r="B14" s="28" t="s">
        <v>83</v>
      </c>
      <c r="C14" s="34" t="s">
        <v>77</v>
      </c>
      <c r="D14" s="33">
        <v>2</v>
      </c>
      <c r="E14" s="33">
        <v>8</v>
      </c>
      <c r="F14" s="35">
        <v>0</v>
      </c>
      <c r="G14" s="36">
        <f t="shared" si="0"/>
        <v>12</v>
      </c>
      <c r="H14" s="36">
        <f t="shared" si="1"/>
        <v>13</v>
      </c>
      <c r="I14" s="37">
        <f t="array" aca="1" ref="I14" ca="1">IF(A14&lt;&gt;"",IF(COUNTIF($E$6:$E$45,A14)=0,MAX($H$6:$H$45),IFERROR(MIN(IF($E$6:$E$45=A14,($I$6:$I$45-$D$6:$D$45+1))),MAX($H$6:$H$45)+1)-1),"")</f>
        <v>13</v>
      </c>
      <c r="J14" s="36">
        <f t="shared" ca="1" si="2"/>
        <v>0</v>
      </c>
      <c r="K14" s="38" t="str">
        <f t="shared" ca="1" si="3"/>
        <v>SI</v>
      </c>
      <c r="L14" s="39">
        <f>IF(A14&lt;&gt;"",IF(Portada!$C$13="Dias",Portada!$C$14+(G14-1),IF(Portada!$C$13="Semanas",Portada!$C$14+(G14-1)*7,EDATE(Portada!$C$14,(G14-1)))),"")</f>
        <v>46312</v>
      </c>
      <c r="M14" s="39">
        <f>IF(A14&lt;&gt;"",IF(Portada!$C$13="Dias",Portada!$C$14+(H14)-1,IF(Portada!$C$13="Semanas",Portada!$C$14+(H14)*7-1,EDATE(Portada!$C$14,(H14))-1)),"")</f>
        <v>46325</v>
      </c>
      <c r="N14" s="40" t="str">
        <f t="shared" si="4"/>
        <v>OK</v>
      </c>
      <c r="O14" s="41" t="str">
        <f t="shared" si="5"/>
        <v/>
      </c>
      <c r="P14" s="41" t="str">
        <f t="shared" si="6"/>
        <v/>
      </c>
      <c r="Q14" s="41" t="str">
        <f t="shared" si="7"/>
        <v/>
      </c>
      <c r="R14" s="41" t="str">
        <f t="shared" si="8"/>
        <v/>
      </c>
      <c r="S14" s="41" t="str">
        <f t="shared" si="9"/>
        <v/>
      </c>
      <c r="T14" s="41" t="str">
        <f t="shared" si="10"/>
        <v/>
      </c>
      <c r="U14" s="41" t="str">
        <f t="shared" si="11"/>
        <v/>
      </c>
      <c r="V14" s="41" t="str">
        <f t="shared" si="12"/>
        <v/>
      </c>
      <c r="W14" s="41" t="str">
        <f t="shared" si="13"/>
        <v/>
      </c>
      <c r="X14" s="41" t="str">
        <f t="shared" si="14"/>
        <v/>
      </c>
      <c r="Y14" s="41" t="str">
        <f t="shared" si="15"/>
        <v/>
      </c>
      <c r="Z14" s="41">
        <f t="shared" si="16"/>
        <v>1</v>
      </c>
      <c r="AA14" s="41">
        <f t="shared" si="17"/>
        <v>1</v>
      </c>
      <c r="AB14" s="41" t="str">
        <f t="shared" si="18"/>
        <v/>
      </c>
      <c r="AC14" s="41" t="str">
        <f t="shared" si="19"/>
        <v/>
      </c>
      <c r="AD14" s="41" t="str">
        <f t="shared" si="20"/>
        <v/>
      </c>
      <c r="AE14" s="41" t="str">
        <f t="shared" si="21"/>
        <v/>
      </c>
      <c r="AF14" s="41" t="str">
        <f t="shared" si="22"/>
        <v/>
      </c>
      <c r="AG14" s="41" t="str">
        <f t="shared" si="23"/>
        <v/>
      </c>
      <c r="AH14" s="41" t="str">
        <f t="shared" si="24"/>
        <v/>
      </c>
      <c r="AI14" s="41" t="str">
        <f t="shared" si="25"/>
        <v/>
      </c>
      <c r="AJ14" s="41" t="str">
        <f t="shared" si="26"/>
        <v/>
      </c>
      <c r="AK14" s="41" t="str">
        <f t="shared" si="27"/>
        <v/>
      </c>
      <c r="AL14" s="41" t="str">
        <f t="shared" si="28"/>
        <v/>
      </c>
      <c r="AM14" s="41" t="str">
        <f t="shared" si="29"/>
        <v/>
      </c>
      <c r="AN14" s="41" t="str">
        <f t="shared" si="30"/>
        <v/>
      </c>
      <c r="AO14" s="41" t="str">
        <f t="shared" si="31"/>
        <v/>
      </c>
      <c r="AP14" s="41" t="str">
        <f t="shared" si="32"/>
        <v/>
      </c>
      <c r="AQ14" s="41" t="str">
        <f t="shared" si="33"/>
        <v/>
      </c>
      <c r="AR14" s="41" t="str">
        <f t="shared" si="34"/>
        <v/>
      </c>
    </row>
    <row r="15" spans="1:44" x14ac:dyDescent="0.3">
      <c r="A15" s="33">
        <v>10</v>
      </c>
      <c r="B15" s="28" t="s">
        <v>84</v>
      </c>
      <c r="C15" s="34" t="s">
        <v>77</v>
      </c>
      <c r="D15" s="33">
        <v>1</v>
      </c>
      <c r="E15" s="33">
        <v>9</v>
      </c>
      <c r="F15" s="35">
        <v>0</v>
      </c>
      <c r="G15" s="42">
        <f t="shared" si="0"/>
        <v>14</v>
      </c>
      <c r="H15" s="42">
        <f t="shared" si="1"/>
        <v>14</v>
      </c>
      <c r="I15" s="37">
        <f t="array" aca="1" ref="I15" ca="1">IF(A15&lt;&gt;"",IF(COUNTIF($E$6:$E$45,A15)=0,MAX($H$6:$H$45),IFERROR(MIN(IF($E$6:$E$45=A15,($I$6:$I$45-$D$6:$D$45+1))),MAX($H$6:$H$45)+1)-1),"")</f>
        <v>14</v>
      </c>
      <c r="J15" s="42">
        <f t="shared" ca="1" si="2"/>
        <v>0</v>
      </c>
      <c r="K15" s="43" t="str">
        <f t="shared" ca="1" si="3"/>
        <v>SI</v>
      </c>
      <c r="L15" s="19">
        <f>IF(A15&lt;&gt;"",IF(Portada!$C$13="Dias",Portada!$C$14+(G15-1),IF(Portada!$C$13="Semanas",Portada!$C$14+(G15-1)*7,EDATE(Portada!$C$14,(G15-1)))),"")</f>
        <v>46326</v>
      </c>
      <c r="M15" s="19">
        <f>IF(A15&lt;&gt;"",IF(Portada!$C$13="Dias",Portada!$C$14+(H15)-1,IF(Portada!$C$13="Semanas",Portada!$C$14+(H15)*7-1,EDATE(Portada!$C$14,(H15))-1)),"")</f>
        <v>46332</v>
      </c>
      <c r="N15" s="44" t="str">
        <f t="shared" si="4"/>
        <v>OK</v>
      </c>
      <c r="O15" s="41" t="str">
        <f t="shared" si="5"/>
        <v/>
      </c>
      <c r="P15" s="41" t="str">
        <f t="shared" si="6"/>
        <v/>
      </c>
      <c r="Q15" s="41" t="str">
        <f t="shared" si="7"/>
        <v/>
      </c>
      <c r="R15" s="41" t="str">
        <f t="shared" si="8"/>
        <v/>
      </c>
      <c r="S15" s="41" t="str">
        <f t="shared" si="9"/>
        <v/>
      </c>
      <c r="T15" s="41" t="str">
        <f t="shared" si="10"/>
        <v/>
      </c>
      <c r="U15" s="41" t="str">
        <f t="shared" si="11"/>
        <v/>
      </c>
      <c r="V15" s="41" t="str">
        <f t="shared" si="12"/>
        <v/>
      </c>
      <c r="W15" s="41" t="str">
        <f t="shared" si="13"/>
        <v/>
      </c>
      <c r="X15" s="41" t="str">
        <f t="shared" si="14"/>
        <v/>
      </c>
      <c r="Y15" s="41" t="str">
        <f t="shared" si="15"/>
        <v/>
      </c>
      <c r="Z15" s="41" t="str">
        <f t="shared" si="16"/>
        <v/>
      </c>
      <c r="AA15" s="41" t="str">
        <f t="shared" si="17"/>
        <v/>
      </c>
      <c r="AB15" s="41">
        <f t="shared" si="18"/>
        <v>1</v>
      </c>
      <c r="AC15" s="41" t="str">
        <f t="shared" si="19"/>
        <v/>
      </c>
      <c r="AD15" s="41" t="str">
        <f t="shared" si="20"/>
        <v/>
      </c>
      <c r="AE15" s="41" t="str">
        <f t="shared" si="21"/>
        <v/>
      </c>
      <c r="AF15" s="41" t="str">
        <f t="shared" si="22"/>
        <v/>
      </c>
      <c r="AG15" s="41" t="str">
        <f t="shared" si="23"/>
        <v/>
      </c>
      <c r="AH15" s="41" t="str">
        <f t="shared" si="24"/>
        <v/>
      </c>
      <c r="AI15" s="41" t="str">
        <f t="shared" si="25"/>
        <v/>
      </c>
      <c r="AJ15" s="41" t="str">
        <f t="shared" si="26"/>
        <v/>
      </c>
      <c r="AK15" s="41" t="str">
        <f t="shared" si="27"/>
        <v/>
      </c>
      <c r="AL15" s="41" t="str">
        <f t="shared" si="28"/>
        <v/>
      </c>
      <c r="AM15" s="41" t="str">
        <f t="shared" si="29"/>
        <v/>
      </c>
      <c r="AN15" s="41" t="str">
        <f t="shared" si="30"/>
        <v/>
      </c>
      <c r="AO15" s="41" t="str">
        <f t="shared" si="31"/>
        <v/>
      </c>
      <c r="AP15" s="41" t="str">
        <f t="shared" si="32"/>
        <v/>
      </c>
      <c r="AQ15" s="41" t="str">
        <f t="shared" si="33"/>
        <v/>
      </c>
      <c r="AR15" s="41" t="str">
        <f t="shared" si="34"/>
        <v/>
      </c>
    </row>
    <row r="16" spans="1:44" x14ac:dyDescent="0.3">
      <c r="A16" s="33">
        <v>11</v>
      </c>
      <c r="B16" s="28" t="s">
        <v>85</v>
      </c>
      <c r="C16" s="34" t="s">
        <v>86</v>
      </c>
      <c r="D16" s="33">
        <v>2</v>
      </c>
      <c r="E16" s="33">
        <v>10</v>
      </c>
      <c r="F16" s="35">
        <v>0</v>
      </c>
      <c r="G16" s="36">
        <f t="shared" si="0"/>
        <v>15</v>
      </c>
      <c r="H16" s="36">
        <f t="shared" si="1"/>
        <v>16</v>
      </c>
      <c r="I16" s="37">
        <f t="array" aca="1" ref="I16" ca="1">IF(A16&lt;&gt;"",IF(COUNTIF($E$6:$E$45,A16)=0,MAX($H$6:$H$45),IFERROR(MIN(IF($E$6:$E$45=A16,($I$6:$I$45-$D$6:$D$45+1))),MAX($H$6:$H$45)+1)-1),"")</f>
        <v>16</v>
      </c>
      <c r="J16" s="36">
        <f t="shared" ca="1" si="2"/>
        <v>0</v>
      </c>
      <c r="K16" s="38" t="str">
        <f t="shared" ca="1" si="3"/>
        <v>SI</v>
      </c>
      <c r="L16" s="39">
        <f>IF(A16&lt;&gt;"",IF(Portada!$C$13="Dias",Portada!$C$14+(G16-1),IF(Portada!$C$13="Semanas",Portada!$C$14+(G16-1)*7,EDATE(Portada!$C$14,(G16-1)))),"")</f>
        <v>46333</v>
      </c>
      <c r="M16" s="39">
        <f>IF(A16&lt;&gt;"",IF(Portada!$C$13="Dias",Portada!$C$14+(H16)-1,IF(Portada!$C$13="Semanas",Portada!$C$14+(H16)*7-1,EDATE(Portada!$C$14,(H16))-1)),"")</f>
        <v>46346</v>
      </c>
      <c r="N16" s="40" t="str">
        <f t="shared" si="4"/>
        <v>OK</v>
      </c>
      <c r="O16" s="41" t="str">
        <f t="shared" si="5"/>
        <v/>
      </c>
      <c r="P16" s="41" t="str">
        <f t="shared" si="6"/>
        <v/>
      </c>
      <c r="Q16" s="41" t="str">
        <f t="shared" si="7"/>
        <v/>
      </c>
      <c r="R16" s="41" t="str">
        <f t="shared" si="8"/>
        <v/>
      </c>
      <c r="S16" s="41" t="str">
        <f t="shared" si="9"/>
        <v/>
      </c>
      <c r="T16" s="41" t="str">
        <f t="shared" si="10"/>
        <v/>
      </c>
      <c r="U16" s="41" t="str">
        <f t="shared" si="11"/>
        <v/>
      </c>
      <c r="V16" s="41" t="str">
        <f t="shared" si="12"/>
        <v/>
      </c>
      <c r="W16" s="41" t="str">
        <f t="shared" si="13"/>
        <v/>
      </c>
      <c r="X16" s="41" t="str">
        <f t="shared" si="14"/>
        <v/>
      </c>
      <c r="Y16" s="41" t="str">
        <f t="shared" si="15"/>
        <v/>
      </c>
      <c r="Z16" s="41" t="str">
        <f t="shared" si="16"/>
        <v/>
      </c>
      <c r="AA16" s="41" t="str">
        <f t="shared" si="17"/>
        <v/>
      </c>
      <c r="AB16" s="41" t="str">
        <f t="shared" si="18"/>
        <v/>
      </c>
      <c r="AC16" s="41">
        <f t="shared" si="19"/>
        <v>1</v>
      </c>
      <c r="AD16" s="41">
        <f t="shared" si="20"/>
        <v>1</v>
      </c>
      <c r="AE16" s="41" t="str">
        <f t="shared" si="21"/>
        <v/>
      </c>
      <c r="AF16" s="41" t="str">
        <f t="shared" si="22"/>
        <v/>
      </c>
      <c r="AG16" s="41" t="str">
        <f t="shared" si="23"/>
        <v/>
      </c>
      <c r="AH16" s="41" t="str">
        <f t="shared" si="24"/>
        <v/>
      </c>
      <c r="AI16" s="41" t="str">
        <f t="shared" si="25"/>
        <v/>
      </c>
      <c r="AJ16" s="41" t="str">
        <f t="shared" si="26"/>
        <v/>
      </c>
      <c r="AK16" s="41" t="str">
        <f t="shared" si="27"/>
        <v/>
      </c>
      <c r="AL16" s="41" t="str">
        <f t="shared" si="28"/>
        <v/>
      </c>
      <c r="AM16" s="41" t="str">
        <f t="shared" si="29"/>
        <v/>
      </c>
      <c r="AN16" s="41" t="str">
        <f t="shared" si="30"/>
        <v/>
      </c>
      <c r="AO16" s="41" t="str">
        <f t="shared" si="31"/>
        <v/>
      </c>
      <c r="AP16" s="41" t="str">
        <f t="shared" si="32"/>
        <v/>
      </c>
      <c r="AQ16" s="41" t="str">
        <f t="shared" si="33"/>
        <v/>
      </c>
      <c r="AR16" s="41" t="str">
        <f t="shared" si="34"/>
        <v/>
      </c>
    </row>
    <row r="17" spans="1:44" x14ac:dyDescent="0.3">
      <c r="A17" s="33">
        <v>12</v>
      </c>
      <c r="B17" s="28" t="s">
        <v>87</v>
      </c>
      <c r="C17" s="34" t="s">
        <v>88</v>
      </c>
      <c r="D17" s="33">
        <v>2</v>
      </c>
      <c r="E17" s="33">
        <v>10</v>
      </c>
      <c r="F17" s="35">
        <v>0</v>
      </c>
      <c r="G17" s="42">
        <f t="shared" si="0"/>
        <v>15</v>
      </c>
      <c r="H17" s="42">
        <f t="shared" si="1"/>
        <v>16</v>
      </c>
      <c r="I17" s="37">
        <f t="array" aca="1" ref="I17" ca="1">IF(A17&lt;&gt;"",IF(COUNTIF($E$6:$E$45,A17)=0,MAX($H$6:$H$45),IFERROR(MIN(IF($E$6:$E$45=A17,($I$6:$I$45-$D$6:$D$45+1))),MAX($H$6:$H$45)+1)-1),"")</f>
        <v>22</v>
      </c>
      <c r="J17" s="42">
        <f t="shared" ca="1" si="2"/>
        <v>6</v>
      </c>
      <c r="K17" s="43" t="str">
        <f t="shared" ca="1" si="3"/>
        <v>no</v>
      </c>
      <c r="L17" s="19">
        <f>IF(A17&lt;&gt;"",IF(Portada!$C$13="Dias",Portada!$C$14+(G17-1),IF(Portada!$C$13="Semanas",Portada!$C$14+(G17-1)*7,EDATE(Portada!$C$14,(G17-1)))),"")</f>
        <v>46333</v>
      </c>
      <c r="M17" s="19">
        <f>IF(A17&lt;&gt;"",IF(Portada!$C$13="Dias",Portada!$C$14+(H17)-1,IF(Portada!$C$13="Semanas",Portada!$C$14+(H17)*7-1,EDATE(Portada!$C$14,(H17))-1)),"")</f>
        <v>46346</v>
      </c>
      <c r="N17" s="44" t="str">
        <f t="shared" si="4"/>
        <v>OK</v>
      </c>
      <c r="O17" s="41" t="str">
        <f t="shared" si="5"/>
        <v/>
      </c>
      <c r="P17" s="41" t="str">
        <f t="shared" si="6"/>
        <v/>
      </c>
      <c r="Q17" s="41" t="str">
        <f t="shared" si="7"/>
        <v/>
      </c>
      <c r="R17" s="41" t="str">
        <f t="shared" si="8"/>
        <v/>
      </c>
      <c r="S17" s="41" t="str">
        <f t="shared" si="9"/>
        <v/>
      </c>
      <c r="T17" s="41" t="str">
        <f t="shared" si="10"/>
        <v/>
      </c>
      <c r="U17" s="41" t="str">
        <f t="shared" si="11"/>
        <v/>
      </c>
      <c r="V17" s="41" t="str">
        <f t="shared" si="12"/>
        <v/>
      </c>
      <c r="W17" s="41" t="str">
        <f t="shared" si="13"/>
        <v/>
      </c>
      <c r="X17" s="41" t="str">
        <f t="shared" si="14"/>
        <v/>
      </c>
      <c r="Y17" s="41" t="str">
        <f t="shared" si="15"/>
        <v/>
      </c>
      <c r="Z17" s="41" t="str">
        <f t="shared" si="16"/>
        <v/>
      </c>
      <c r="AA17" s="41" t="str">
        <f t="shared" si="17"/>
        <v/>
      </c>
      <c r="AB17" s="41" t="str">
        <f t="shared" si="18"/>
        <v/>
      </c>
      <c r="AC17" s="41">
        <f t="shared" si="19"/>
        <v>1</v>
      </c>
      <c r="AD17" s="41">
        <f t="shared" si="20"/>
        <v>1</v>
      </c>
      <c r="AE17" s="41" t="str">
        <f t="shared" si="21"/>
        <v/>
      </c>
      <c r="AF17" s="41" t="str">
        <f t="shared" si="22"/>
        <v/>
      </c>
      <c r="AG17" s="41" t="str">
        <f t="shared" si="23"/>
        <v/>
      </c>
      <c r="AH17" s="41" t="str">
        <f t="shared" si="24"/>
        <v/>
      </c>
      <c r="AI17" s="41" t="str">
        <f t="shared" si="25"/>
        <v/>
      </c>
      <c r="AJ17" s="41" t="str">
        <f t="shared" si="26"/>
        <v/>
      </c>
      <c r="AK17" s="41" t="str">
        <f t="shared" si="27"/>
        <v/>
      </c>
      <c r="AL17" s="41" t="str">
        <f t="shared" si="28"/>
        <v/>
      </c>
      <c r="AM17" s="41" t="str">
        <f t="shared" si="29"/>
        <v/>
      </c>
      <c r="AN17" s="41" t="str">
        <f t="shared" si="30"/>
        <v/>
      </c>
      <c r="AO17" s="41" t="str">
        <f t="shared" si="31"/>
        <v/>
      </c>
      <c r="AP17" s="41" t="str">
        <f t="shared" si="32"/>
        <v/>
      </c>
      <c r="AQ17" s="41" t="str">
        <f t="shared" si="33"/>
        <v/>
      </c>
      <c r="AR17" s="41" t="str">
        <f t="shared" si="34"/>
        <v/>
      </c>
    </row>
    <row r="18" spans="1:44" x14ac:dyDescent="0.3">
      <c r="A18" s="33">
        <v>13</v>
      </c>
      <c r="B18" s="28" t="s">
        <v>89</v>
      </c>
      <c r="C18" s="34" t="s">
        <v>88</v>
      </c>
      <c r="D18" s="33">
        <v>2</v>
      </c>
      <c r="E18" s="33">
        <v>10</v>
      </c>
      <c r="F18" s="35">
        <v>0</v>
      </c>
      <c r="G18" s="36">
        <f t="shared" si="0"/>
        <v>15</v>
      </c>
      <c r="H18" s="36">
        <f t="shared" si="1"/>
        <v>16</v>
      </c>
      <c r="I18" s="37">
        <f t="array" ref="I18">IF(A18&lt;&gt;"",IF(COUNTIF($E$6:$E$45,A18)=0,MAX($H$6:$H$45),IFERROR(MIN(IF($E$6:$E$45=A18,($I$6:$I$45-$D$6:$D$45+1))),MAX($H$6:$H$45)+1)-1),"")</f>
        <v>23</v>
      </c>
      <c r="J18" s="36">
        <f t="shared" si="2"/>
        <v>7</v>
      </c>
      <c r="K18" s="38" t="str">
        <f t="shared" si="3"/>
        <v>no</v>
      </c>
      <c r="L18" s="39">
        <f>IF(A18&lt;&gt;"",IF(Portada!$C$13="Dias",Portada!$C$14+(G18-1),IF(Portada!$C$13="Semanas",Portada!$C$14+(G18-1)*7,EDATE(Portada!$C$14,(G18-1)))),"")</f>
        <v>46333</v>
      </c>
      <c r="M18" s="39">
        <f>IF(A18&lt;&gt;"",IF(Portada!$C$13="Dias",Portada!$C$14+(H18)-1,IF(Portada!$C$13="Semanas",Portada!$C$14+(H18)*7-1,EDATE(Portada!$C$14,(H18))-1)),"")</f>
        <v>46346</v>
      </c>
      <c r="N18" s="40" t="str">
        <f t="shared" si="4"/>
        <v>OK</v>
      </c>
      <c r="O18" s="41" t="str">
        <f t="shared" si="5"/>
        <v/>
      </c>
      <c r="P18" s="41" t="str">
        <f t="shared" si="6"/>
        <v/>
      </c>
      <c r="Q18" s="41" t="str">
        <f t="shared" si="7"/>
        <v/>
      </c>
      <c r="R18" s="41" t="str">
        <f t="shared" si="8"/>
        <v/>
      </c>
      <c r="S18" s="41" t="str">
        <f t="shared" si="9"/>
        <v/>
      </c>
      <c r="T18" s="41" t="str">
        <f t="shared" si="10"/>
        <v/>
      </c>
      <c r="U18" s="41" t="str">
        <f t="shared" si="11"/>
        <v/>
      </c>
      <c r="V18" s="41" t="str">
        <f t="shared" si="12"/>
        <v/>
      </c>
      <c r="W18" s="41" t="str">
        <f t="shared" si="13"/>
        <v/>
      </c>
      <c r="X18" s="41" t="str">
        <f t="shared" si="14"/>
        <v/>
      </c>
      <c r="Y18" s="41" t="str">
        <f t="shared" si="15"/>
        <v/>
      </c>
      <c r="Z18" s="41" t="str">
        <f t="shared" si="16"/>
        <v/>
      </c>
      <c r="AA18" s="41" t="str">
        <f t="shared" si="17"/>
        <v/>
      </c>
      <c r="AB18" s="41" t="str">
        <f t="shared" si="18"/>
        <v/>
      </c>
      <c r="AC18" s="41">
        <f t="shared" si="19"/>
        <v>1</v>
      </c>
      <c r="AD18" s="41">
        <f t="shared" si="20"/>
        <v>1</v>
      </c>
      <c r="AE18" s="41" t="str">
        <f t="shared" si="21"/>
        <v/>
      </c>
      <c r="AF18" s="41" t="str">
        <f t="shared" si="22"/>
        <v/>
      </c>
      <c r="AG18" s="41" t="str">
        <f t="shared" si="23"/>
        <v/>
      </c>
      <c r="AH18" s="41" t="str">
        <f t="shared" si="24"/>
        <v/>
      </c>
      <c r="AI18" s="41" t="str">
        <f t="shared" si="25"/>
        <v/>
      </c>
      <c r="AJ18" s="41" t="str">
        <f t="shared" si="26"/>
        <v/>
      </c>
      <c r="AK18" s="41" t="str">
        <f t="shared" si="27"/>
        <v/>
      </c>
      <c r="AL18" s="41" t="str">
        <f t="shared" si="28"/>
        <v/>
      </c>
      <c r="AM18" s="41" t="str">
        <f t="shared" si="29"/>
        <v/>
      </c>
      <c r="AN18" s="41" t="str">
        <f t="shared" si="30"/>
        <v/>
      </c>
      <c r="AO18" s="41" t="str">
        <f t="shared" si="31"/>
        <v/>
      </c>
      <c r="AP18" s="41" t="str">
        <f t="shared" si="32"/>
        <v/>
      </c>
      <c r="AQ18" s="41" t="str">
        <f t="shared" si="33"/>
        <v/>
      </c>
      <c r="AR18" s="41" t="str">
        <f t="shared" si="34"/>
        <v/>
      </c>
    </row>
    <row r="19" spans="1:44" x14ac:dyDescent="0.3">
      <c r="A19" s="33">
        <v>14</v>
      </c>
      <c r="B19" s="28" t="s">
        <v>90</v>
      </c>
      <c r="C19" s="34" t="s">
        <v>86</v>
      </c>
      <c r="D19" s="33">
        <v>2</v>
      </c>
      <c r="E19" s="33">
        <v>11</v>
      </c>
      <c r="F19" s="35">
        <v>0</v>
      </c>
      <c r="G19" s="42">
        <f t="shared" si="0"/>
        <v>17</v>
      </c>
      <c r="H19" s="42">
        <f t="shared" si="1"/>
        <v>18</v>
      </c>
      <c r="I19" s="37">
        <f t="array" aca="1" ref="I19" ca="1">IF(A19&lt;&gt;"",IF(COUNTIF($E$6:$E$45,A19)=0,MAX($H$6:$H$45),IFERROR(MIN(IF($E$6:$E$45=A19,($I$6:$I$45-$D$6:$D$45+1))),MAX($H$6:$H$45)+1)-1),"")</f>
        <v>18</v>
      </c>
      <c r="J19" s="42">
        <f t="shared" ca="1" si="2"/>
        <v>0</v>
      </c>
      <c r="K19" s="43" t="str">
        <f t="shared" ca="1" si="3"/>
        <v>SI</v>
      </c>
      <c r="L19" s="19">
        <f>IF(A19&lt;&gt;"",IF(Portada!$C$13="Dias",Portada!$C$14+(G19-1),IF(Portada!$C$13="Semanas",Portada!$C$14+(G19-1)*7,EDATE(Portada!$C$14,(G19-1)))),"")</f>
        <v>46347</v>
      </c>
      <c r="M19" s="19">
        <f>IF(A19&lt;&gt;"",IF(Portada!$C$13="Dias",Portada!$C$14+(H19)-1,IF(Portada!$C$13="Semanas",Portada!$C$14+(H19)*7-1,EDATE(Portada!$C$14,(H19))-1)),"")</f>
        <v>46360</v>
      </c>
      <c r="N19" s="44" t="str">
        <f t="shared" si="4"/>
        <v>OK</v>
      </c>
      <c r="O19" s="41" t="str">
        <f t="shared" si="5"/>
        <v/>
      </c>
      <c r="P19" s="41" t="str">
        <f t="shared" si="6"/>
        <v/>
      </c>
      <c r="Q19" s="41" t="str">
        <f t="shared" si="7"/>
        <v/>
      </c>
      <c r="R19" s="41" t="str">
        <f t="shared" si="8"/>
        <v/>
      </c>
      <c r="S19" s="41" t="str">
        <f t="shared" si="9"/>
        <v/>
      </c>
      <c r="T19" s="41" t="str">
        <f t="shared" si="10"/>
        <v/>
      </c>
      <c r="U19" s="41" t="str">
        <f t="shared" si="11"/>
        <v/>
      </c>
      <c r="V19" s="41" t="str">
        <f t="shared" si="12"/>
        <v/>
      </c>
      <c r="W19" s="41" t="str">
        <f t="shared" si="13"/>
        <v/>
      </c>
      <c r="X19" s="41" t="str">
        <f t="shared" si="14"/>
        <v/>
      </c>
      <c r="Y19" s="41" t="str">
        <f t="shared" si="15"/>
        <v/>
      </c>
      <c r="Z19" s="41" t="str">
        <f t="shared" si="16"/>
        <v/>
      </c>
      <c r="AA19" s="41" t="str">
        <f t="shared" si="17"/>
        <v/>
      </c>
      <c r="AB19" s="41" t="str">
        <f t="shared" si="18"/>
        <v/>
      </c>
      <c r="AC19" s="41" t="str">
        <f t="shared" si="19"/>
        <v/>
      </c>
      <c r="AD19" s="41" t="str">
        <f t="shared" si="20"/>
        <v/>
      </c>
      <c r="AE19" s="41">
        <f t="shared" si="21"/>
        <v>1</v>
      </c>
      <c r="AF19" s="41">
        <f t="shared" si="22"/>
        <v>1</v>
      </c>
      <c r="AG19" s="41" t="str">
        <f t="shared" si="23"/>
        <v/>
      </c>
      <c r="AH19" s="41" t="str">
        <f t="shared" si="24"/>
        <v/>
      </c>
      <c r="AI19" s="41" t="str">
        <f t="shared" si="25"/>
        <v/>
      </c>
      <c r="AJ19" s="41" t="str">
        <f t="shared" si="26"/>
        <v/>
      </c>
      <c r="AK19" s="41" t="str">
        <f t="shared" si="27"/>
        <v/>
      </c>
      <c r="AL19" s="41" t="str">
        <f t="shared" si="28"/>
        <v/>
      </c>
      <c r="AM19" s="41" t="str">
        <f t="shared" si="29"/>
        <v/>
      </c>
      <c r="AN19" s="41" t="str">
        <f t="shared" si="30"/>
        <v/>
      </c>
      <c r="AO19" s="41" t="str">
        <f t="shared" si="31"/>
        <v/>
      </c>
      <c r="AP19" s="41" t="str">
        <f t="shared" si="32"/>
        <v/>
      </c>
      <c r="AQ19" s="41" t="str">
        <f t="shared" si="33"/>
        <v/>
      </c>
      <c r="AR19" s="41" t="str">
        <f t="shared" si="34"/>
        <v/>
      </c>
    </row>
    <row r="20" spans="1:44" x14ac:dyDescent="0.3">
      <c r="A20" s="33">
        <v>15</v>
      </c>
      <c r="B20" s="28" t="s">
        <v>91</v>
      </c>
      <c r="C20" s="34" t="s">
        <v>86</v>
      </c>
      <c r="D20" s="33">
        <v>2</v>
      </c>
      <c r="E20" s="33">
        <v>14</v>
      </c>
      <c r="F20" s="35">
        <v>0</v>
      </c>
      <c r="G20" s="36">
        <f t="shared" si="0"/>
        <v>19</v>
      </c>
      <c r="H20" s="36">
        <f t="shared" si="1"/>
        <v>20</v>
      </c>
      <c r="I20" s="37">
        <f t="array" aca="1" ref="I20" ca="1">IF(A20&lt;&gt;"",IF(COUNTIF($E$6:$E$45,A20)=0,MAX($H$6:$H$45),IFERROR(MIN(IF($E$6:$E$45=A20,($I$6:$I$45-$D$6:$D$45+1))),MAX($H$6:$H$45)+1)-1),"")</f>
        <v>20</v>
      </c>
      <c r="J20" s="36">
        <f t="shared" ca="1" si="2"/>
        <v>0</v>
      </c>
      <c r="K20" s="38" t="str">
        <f t="shared" ca="1" si="3"/>
        <v>SI</v>
      </c>
      <c r="L20" s="39">
        <f>IF(A20&lt;&gt;"",IF(Portada!$C$13="Dias",Portada!$C$14+(G20-1),IF(Portada!$C$13="Semanas",Portada!$C$14+(G20-1)*7,EDATE(Portada!$C$14,(G20-1)))),"")</f>
        <v>46361</v>
      </c>
      <c r="M20" s="39">
        <f>IF(A20&lt;&gt;"",IF(Portada!$C$13="Dias",Portada!$C$14+(H20)-1,IF(Portada!$C$13="Semanas",Portada!$C$14+(H20)*7-1,EDATE(Portada!$C$14,(H20))-1)),"")</f>
        <v>46374</v>
      </c>
      <c r="N20" s="40" t="str">
        <f t="shared" si="4"/>
        <v>OK</v>
      </c>
      <c r="O20" s="41" t="str">
        <f t="shared" si="5"/>
        <v/>
      </c>
      <c r="P20" s="41" t="str">
        <f t="shared" si="6"/>
        <v/>
      </c>
      <c r="Q20" s="41" t="str">
        <f t="shared" si="7"/>
        <v/>
      </c>
      <c r="R20" s="41" t="str">
        <f t="shared" si="8"/>
        <v/>
      </c>
      <c r="S20" s="41" t="str">
        <f t="shared" si="9"/>
        <v/>
      </c>
      <c r="T20" s="41" t="str">
        <f t="shared" si="10"/>
        <v/>
      </c>
      <c r="U20" s="41" t="str">
        <f t="shared" si="11"/>
        <v/>
      </c>
      <c r="V20" s="41" t="str">
        <f t="shared" si="12"/>
        <v/>
      </c>
      <c r="W20" s="41" t="str">
        <f t="shared" si="13"/>
        <v/>
      </c>
      <c r="X20" s="41" t="str">
        <f t="shared" si="14"/>
        <v/>
      </c>
      <c r="Y20" s="41" t="str">
        <f t="shared" si="15"/>
        <v/>
      </c>
      <c r="Z20" s="41" t="str">
        <f t="shared" si="16"/>
        <v/>
      </c>
      <c r="AA20" s="41" t="str">
        <f t="shared" si="17"/>
        <v/>
      </c>
      <c r="AB20" s="41" t="str">
        <f t="shared" si="18"/>
        <v/>
      </c>
      <c r="AC20" s="41" t="str">
        <f t="shared" si="19"/>
        <v/>
      </c>
      <c r="AD20" s="41" t="str">
        <f t="shared" si="20"/>
        <v/>
      </c>
      <c r="AE20" s="41" t="str">
        <f t="shared" si="21"/>
        <v/>
      </c>
      <c r="AF20" s="41" t="str">
        <f t="shared" si="22"/>
        <v/>
      </c>
      <c r="AG20" s="41">
        <f t="shared" si="23"/>
        <v>1</v>
      </c>
      <c r="AH20" s="41">
        <f t="shared" si="24"/>
        <v>1</v>
      </c>
      <c r="AI20" s="41" t="str">
        <f t="shared" si="25"/>
        <v/>
      </c>
      <c r="AJ20" s="41" t="str">
        <f t="shared" si="26"/>
        <v/>
      </c>
      <c r="AK20" s="41" t="str">
        <f t="shared" si="27"/>
        <v/>
      </c>
      <c r="AL20" s="41" t="str">
        <f t="shared" si="28"/>
        <v/>
      </c>
      <c r="AM20" s="41" t="str">
        <f t="shared" si="29"/>
        <v/>
      </c>
      <c r="AN20" s="41" t="str">
        <f t="shared" si="30"/>
        <v/>
      </c>
      <c r="AO20" s="41" t="str">
        <f t="shared" si="31"/>
        <v/>
      </c>
      <c r="AP20" s="41" t="str">
        <f t="shared" si="32"/>
        <v/>
      </c>
      <c r="AQ20" s="41" t="str">
        <f t="shared" si="33"/>
        <v/>
      </c>
      <c r="AR20" s="41" t="str">
        <f t="shared" si="34"/>
        <v/>
      </c>
    </row>
    <row r="21" spans="1:44" x14ac:dyDescent="0.3">
      <c r="A21" s="33">
        <v>16</v>
      </c>
      <c r="B21" s="28" t="s">
        <v>92</v>
      </c>
      <c r="C21" s="34" t="s">
        <v>86</v>
      </c>
      <c r="D21" s="33">
        <v>1</v>
      </c>
      <c r="E21" s="33">
        <v>14</v>
      </c>
      <c r="F21" s="35">
        <v>0</v>
      </c>
      <c r="G21" s="42">
        <f t="shared" si="0"/>
        <v>19</v>
      </c>
      <c r="H21" s="42">
        <f t="shared" si="1"/>
        <v>19</v>
      </c>
      <c r="I21" s="37">
        <f t="array" ref="I21">IF(A21&lt;&gt;"",IF(COUNTIF($E$6:$E$45,A21)=0,MAX($H$6:$H$45),IFERROR(MIN(IF($E$6:$E$45=A21,($I$6:$I$45-$D$6:$D$45+1))),MAX($H$6:$H$45)+1)-1),"")</f>
        <v>23</v>
      </c>
      <c r="J21" s="42">
        <f t="shared" si="2"/>
        <v>4</v>
      </c>
      <c r="K21" s="43" t="str">
        <f t="shared" si="3"/>
        <v>no</v>
      </c>
      <c r="L21" s="19">
        <f>IF(A21&lt;&gt;"",IF(Portada!$C$13="Dias",Portada!$C$14+(G21-1),IF(Portada!$C$13="Semanas",Portada!$C$14+(G21-1)*7,EDATE(Portada!$C$14,(G21-1)))),"")</f>
        <v>46361</v>
      </c>
      <c r="M21" s="19">
        <f>IF(A21&lt;&gt;"",IF(Portada!$C$13="Dias",Portada!$C$14+(H21)-1,IF(Portada!$C$13="Semanas",Portada!$C$14+(H21)*7-1,EDATE(Portada!$C$14,(H21))-1)),"")</f>
        <v>46367</v>
      </c>
      <c r="N21" s="44" t="str">
        <f t="shared" si="4"/>
        <v>OK</v>
      </c>
      <c r="O21" s="41" t="str">
        <f t="shared" si="5"/>
        <v/>
      </c>
      <c r="P21" s="41" t="str">
        <f t="shared" si="6"/>
        <v/>
      </c>
      <c r="Q21" s="41" t="str">
        <f t="shared" si="7"/>
        <v/>
      </c>
      <c r="R21" s="41" t="str">
        <f t="shared" si="8"/>
        <v/>
      </c>
      <c r="S21" s="41" t="str">
        <f t="shared" si="9"/>
        <v/>
      </c>
      <c r="T21" s="41" t="str">
        <f t="shared" si="10"/>
        <v/>
      </c>
      <c r="U21" s="41" t="str">
        <f t="shared" si="11"/>
        <v/>
      </c>
      <c r="V21" s="41" t="str">
        <f t="shared" si="12"/>
        <v/>
      </c>
      <c r="W21" s="41" t="str">
        <f t="shared" si="13"/>
        <v/>
      </c>
      <c r="X21" s="41" t="str">
        <f t="shared" si="14"/>
        <v/>
      </c>
      <c r="Y21" s="41" t="str">
        <f t="shared" si="15"/>
        <v/>
      </c>
      <c r="Z21" s="41" t="str">
        <f t="shared" si="16"/>
        <v/>
      </c>
      <c r="AA21" s="41" t="str">
        <f t="shared" si="17"/>
        <v/>
      </c>
      <c r="AB21" s="41" t="str">
        <f t="shared" si="18"/>
        <v/>
      </c>
      <c r="AC21" s="41" t="str">
        <f t="shared" si="19"/>
        <v/>
      </c>
      <c r="AD21" s="41" t="str">
        <f t="shared" si="20"/>
        <v/>
      </c>
      <c r="AE21" s="41" t="str">
        <f t="shared" si="21"/>
        <v/>
      </c>
      <c r="AF21" s="41" t="str">
        <f t="shared" si="22"/>
        <v/>
      </c>
      <c r="AG21" s="41">
        <f t="shared" si="23"/>
        <v>1</v>
      </c>
      <c r="AH21" s="41" t="str">
        <f t="shared" si="24"/>
        <v/>
      </c>
      <c r="AI21" s="41" t="str">
        <f t="shared" si="25"/>
        <v/>
      </c>
      <c r="AJ21" s="41" t="str">
        <f t="shared" si="26"/>
        <v/>
      </c>
      <c r="AK21" s="41" t="str">
        <f t="shared" si="27"/>
        <v/>
      </c>
      <c r="AL21" s="41" t="str">
        <f t="shared" si="28"/>
        <v/>
      </c>
      <c r="AM21" s="41" t="str">
        <f t="shared" si="29"/>
        <v/>
      </c>
      <c r="AN21" s="41" t="str">
        <f t="shared" si="30"/>
        <v/>
      </c>
      <c r="AO21" s="41" t="str">
        <f t="shared" si="31"/>
        <v/>
      </c>
      <c r="AP21" s="41" t="str">
        <f t="shared" si="32"/>
        <v/>
      </c>
      <c r="AQ21" s="41" t="str">
        <f t="shared" si="33"/>
        <v/>
      </c>
      <c r="AR21" s="41" t="str">
        <f t="shared" si="34"/>
        <v/>
      </c>
    </row>
    <row r="22" spans="1:44" x14ac:dyDescent="0.3">
      <c r="A22" s="33">
        <v>17</v>
      </c>
      <c r="B22" s="28" t="s">
        <v>93</v>
      </c>
      <c r="C22" s="34" t="s">
        <v>86</v>
      </c>
      <c r="D22" s="33">
        <v>2</v>
      </c>
      <c r="E22" s="33">
        <v>15</v>
      </c>
      <c r="F22" s="35">
        <v>0</v>
      </c>
      <c r="G22" s="36">
        <f t="shared" si="0"/>
        <v>21</v>
      </c>
      <c r="H22" s="36">
        <f t="shared" si="1"/>
        <v>22</v>
      </c>
      <c r="I22" s="37">
        <f t="array" aca="1" ref="I22" ca="1">IF(A22&lt;&gt;"",IF(COUNTIF($E$6:$E$45,A22)=0,MAX($H$6:$H$45),IFERROR(MIN(IF($E$6:$E$45=A22,($I$6:$I$45-$D$6:$D$45+1))),MAX($H$6:$H$45)+1)-1),"")</f>
        <v>22</v>
      </c>
      <c r="J22" s="36">
        <f t="shared" ca="1" si="2"/>
        <v>0</v>
      </c>
      <c r="K22" s="38" t="str">
        <f t="shared" ca="1" si="3"/>
        <v>SI</v>
      </c>
      <c r="L22" s="39">
        <f>IF(A22&lt;&gt;"",IF(Portada!$C$13="Dias",Portada!$C$14+(G22-1),IF(Portada!$C$13="Semanas",Portada!$C$14+(G22-1)*7,EDATE(Portada!$C$14,(G22-1)))),"")</f>
        <v>46375</v>
      </c>
      <c r="M22" s="39">
        <f>IF(A22&lt;&gt;"",IF(Portada!$C$13="Dias",Portada!$C$14+(H22)-1,IF(Portada!$C$13="Semanas",Portada!$C$14+(H22)*7-1,EDATE(Portada!$C$14,(H22))-1)),"")</f>
        <v>46388</v>
      </c>
      <c r="N22" s="40" t="str">
        <f t="shared" si="4"/>
        <v>OK</v>
      </c>
      <c r="O22" s="41" t="str">
        <f t="shared" si="5"/>
        <v/>
      </c>
      <c r="P22" s="41" t="str">
        <f t="shared" si="6"/>
        <v/>
      </c>
      <c r="Q22" s="41" t="str">
        <f t="shared" si="7"/>
        <v/>
      </c>
      <c r="R22" s="41" t="str">
        <f t="shared" si="8"/>
        <v/>
      </c>
      <c r="S22" s="41" t="str">
        <f t="shared" si="9"/>
        <v/>
      </c>
      <c r="T22" s="41" t="str">
        <f t="shared" si="10"/>
        <v/>
      </c>
      <c r="U22" s="41" t="str">
        <f t="shared" si="11"/>
        <v/>
      </c>
      <c r="V22" s="41" t="str">
        <f t="shared" si="12"/>
        <v/>
      </c>
      <c r="W22" s="41" t="str">
        <f t="shared" si="13"/>
        <v/>
      </c>
      <c r="X22" s="41" t="str">
        <f t="shared" si="14"/>
        <v/>
      </c>
      <c r="Y22" s="41" t="str">
        <f t="shared" si="15"/>
        <v/>
      </c>
      <c r="Z22" s="41" t="str">
        <f t="shared" si="16"/>
        <v/>
      </c>
      <c r="AA22" s="41" t="str">
        <f t="shared" si="17"/>
        <v/>
      </c>
      <c r="AB22" s="41" t="str">
        <f t="shared" si="18"/>
        <v/>
      </c>
      <c r="AC22" s="41" t="str">
        <f t="shared" si="19"/>
        <v/>
      </c>
      <c r="AD22" s="41" t="str">
        <f t="shared" si="20"/>
        <v/>
      </c>
      <c r="AE22" s="41" t="str">
        <f t="shared" si="21"/>
        <v/>
      </c>
      <c r="AF22" s="41" t="str">
        <f t="shared" si="22"/>
        <v/>
      </c>
      <c r="AG22" s="41" t="str">
        <f t="shared" si="23"/>
        <v/>
      </c>
      <c r="AH22" s="41" t="str">
        <f t="shared" si="24"/>
        <v/>
      </c>
      <c r="AI22" s="41">
        <f t="shared" si="25"/>
        <v>1</v>
      </c>
      <c r="AJ22" s="41">
        <f t="shared" si="26"/>
        <v>1</v>
      </c>
      <c r="AK22" s="41" t="str">
        <f t="shared" si="27"/>
        <v/>
      </c>
      <c r="AL22" s="41" t="str">
        <f t="shared" si="28"/>
        <v/>
      </c>
      <c r="AM22" s="41" t="str">
        <f t="shared" si="29"/>
        <v/>
      </c>
      <c r="AN22" s="41" t="str">
        <f t="shared" si="30"/>
        <v/>
      </c>
      <c r="AO22" s="41" t="str">
        <f t="shared" si="31"/>
        <v/>
      </c>
      <c r="AP22" s="41" t="str">
        <f t="shared" si="32"/>
        <v/>
      </c>
      <c r="AQ22" s="41" t="str">
        <f t="shared" si="33"/>
        <v/>
      </c>
      <c r="AR22" s="41" t="str">
        <f t="shared" si="34"/>
        <v/>
      </c>
    </row>
    <row r="23" spans="1:44" x14ac:dyDescent="0.3">
      <c r="A23" s="33">
        <v>18</v>
      </c>
      <c r="B23" s="28" t="s">
        <v>94</v>
      </c>
      <c r="C23" s="34" t="s">
        <v>88</v>
      </c>
      <c r="D23" s="33">
        <v>1</v>
      </c>
      <c r="E23" s="33">
        <v>12</v>
      </c>
      <c r="F23" s="35">
        <v>0</v>
      </c>
      <c r="G23" s="42">
        <f t="shared" si="0"/>
        <v>17</v>
      </c>
      <c r="H23" s="42">
        <f t="shared" si="1"/>
        <v>17</v>
      </c>
      <c r="I23" s="37">
        <f t="array" ref="I23">IF(A23&lt;&gt;"",IF(COUNTIF($E$6:$E$45,A23)=0,MAX($H$6:$H$45),IFERROR(MIN(IF($E$6:$E$45=A23,($I$6:$I$45-$D$6:$D$45+1))),MAX($H$6:$H$45)+1)-1),"")</f>
        <v>23</v>
      </c>
      <c r="J23" s="42">
        <f t="shared" si="2"/>
        <v>6</v>
      </c>
      <c r="K23" s="43" t="str">
        <f t="shared" si="3"/>
        <v>no</v>
      </c>
      <c r="L23" s="19">
        <f>IF(A23&lt;&gt;"",IF(Portada!$C$13="Dias",Portada!$C$14+(G23-1),IF(Portada!$C$13="Semanas",Portada!$C$14+(G23-1)*7,EDATE(Portada!$C$14,(G23-1)))),"")</f>
        <v>46347</v>
      </c>
      <c r="M23" s="19">
        <f>IF(A23&lt;&gt;"",IF(Portada!$C$13="Dias",Portada!$C$14+(H23)-1,IF(Portada!$C$13="Semanas",Portada!$C$14+(H23)*7-1,EDATE(Portada!$C$14,(H23))-1)),"")</f>
        <v>46353</v>
      </c>
      <c r="N23" s="44" t="str">
        <f t="shared" si="4"/>
        <v>OK</v>
      </c>
      <c r="O23" s="41" t="str">
        <f t="shared" si="5"/>
        <v/>
      </c>
      <c r="P23" s="41" t="str">
        <f t="shared" si="6"/>
        <v/>
      </c>
      <c r="Q23" s="41" t="str">
        <f t="shared" si="7"/>
        <v/>
      </c>
      <c r="R23" s="41" t="str">
        <f t="shared" si="8"/>
        <v/>
      </c>
      <c r="S23" s="41" t="str">
        <f t="shared" si="9"/>
        <v/>
      </c>
      <c r="T23" s="41" t="str">
        <f t="shared" si="10"/>
        <v/>
      </c>
      <c r="U23" s="41" t="str">
        <f t="shared" si="11"/>
        <v/>
      </c>
      <c r="V23" s="41" t="str">
        <f t="shared" si="12"/>
        <v/>
      </c>
      <c r="W23" s="41" t="str">
        <f t="shared" si="13"/>
        <v/>
      </c>
      <c r="X23" s="41" t="str">
        <f t="shared" si="14"/>
        <v/>
      </c>
      <c r="Y23" s="41" t="str">
        <f t="shared" si="15"/>
        <v/>
      </c>
      <c r="Z23" s="41" t="str">
        <f t="shared" si="16"/>
        <v/>
      </c>
      <c r="AA23" s="41" t="str">
        <f t="shared" si="17"/>
        <v/>
      </c>
      <c r="AB23" s="41" t="str">
        <f t="shared" si="18"/>
        <v/>
      </c>
      <c r="AC23" s="41" t="str">
        <f t="shared" si="19"/>
        <v/>
      </c>
      <c r="AD23" s="41" t="str">
        <f t="shared" si="20"/>
        <v/>
      </c>
      <c r="AE23" s="41">
        <f t="shared" si="21"/>
        <v>1</v>
      </c>
      <c r="AF23" s="41" t="str">
        <f t="shared" si="22"/>
        <v/>
      </c>
      <c r="AG23" s="41" t="str">
        <f t="shared" si="23"/>
        <v/>
      </c>
      <c r="AH23" s="41" t="str">
        <f t="shared" si="24"/>
        <v/>
      </c>
      <c r="AI23" s="41" t="str">
        <f t="shared" si="25"/>
        <v/>
      </c>
      <c r="AJ23" s="41" t="str">
        <f t="shared" si="26"/>
        <v/>
      </c>
      <c r="AK23" s="41" t="str">
        <f t="shared" si="27"/>
        <v/>
      </c>
      <c r="AL23" s="41" t="str">
        <f t="shared" si="28"/>
        <v/>
      </c>
      <c r="AM23" s="41" t="str">
        <f t="shared" si="29"/>
        <v/>
      </c>
      <c r="AN23" s="41" t="str">
        <f t="shared" si="30"/>
        <v/>
      </c>
      <c r="AO23" s="41" t="str">
        <f t="shared" si="31"/>
        <v/>
      </c>
      <c r="AP23" s="41" t="str">
        <f t="shared" si="32"/>
        <v/>
      </c>
      <c r="AQ23" s="41" t="str">
        <f t="shared" si="33"/>
        <v/>
      </c>
      <c r="AR23" s="41" t="str">
        <f t="shared" si="34"/>
        <v/>
      </c>
    </row>
    <row r="24" spans="1:44" x14ac:dyDescent="0.3">
      <c r="A24" s="33">
        <v>19</v>
      </c>
      <c r="B24" s="28" t="s">
        <v>95</v>
      </c>
      <c r="C24" s="34" t="s">
        <v>96</v>
      </c>
      <c r="D24" s="33">
        <v>1</v>
      </c>
      <c r="E24" s="33">
        <v>17</v>
      </c>
      <c r="F24" s="35">
        <v>0</v>
      </c>
      <c r="G24" s="36">
        <f t="shared" si="0"/>
        <v>23</v>
      </c>
      <c r="H24" s="36">
        <f t="shared" si="1"/>
        <v>23</v>
      </c>
      <c r="I24" s="37">
        <f t="array" ref="I24">IF(A24&lt;&gt;"",IF(COUNTIF($E$6:$E$45,A24)=0,MAX($H$6:$H$45),IFERROR(MIN(IF($E$6:$E$45=A24,($I$6:$I$45-$D$6:$D$45+1))),MAX($H$6:$H$45)+1)-1),"")</f>
        <v>23</v>
      </c>
      <c r="J24" s="36">
        <f t="shared" si="2"/>
        <v>0</v>
      </c>
      <c r="K24" s="38" t="str">
        <f t="shared" si="3"/>
        <v>SI</v>
      </c>
      <c r="L24" s="39">
        <f>IF(A24&lt;&gt;"",IF(Portada!$C$13="Dias",Portada!$C$14+(G24-1),IF(Portada!$C$13="Semanas",Portada!$C$14+(G24-1)*7,EDATE(Portada!$C$14,(G24-1)))),"")</f>
        <v>46389</v>
      </c>
      <c r="M24" s="39">
        <f>IF(A24&lt;&gt;"",IF(Portada!$C$13="Dias",Portada!$C$14+(H24)-1,IF(Portada!$C$13="Semanas",Portada!$C$14+(H24)*7-1,EDATE(Portada!$C$14,(H24))-1)),"")</f>
        <v>46395</v>
      </c>
      <c r="N24" s="40" t="str">
        <f t="shared" si="4"/>
        <v>OK</v>
      </c>
      <c r="O24" s="41" t="str">
        <f t="shared" si="5"/>
        <v/>
      </c>
      <c r="P24" s="41" t="str">
        <f t="shared" si="6"/>
        <v/>
      </c>
      <c r="Q24" s="41" t="str">
        <f t="shared" si="7"/>
        <v/>
      </c>
      <c r="R24" s="41" t="str">
        <f t="shared" si="8"/>
        <v/>
      </c>
      <c r="S24" s="41" t="str">
        <f t="shared" si="9"/>
        <v/>
      </c>
      <c r="T24" s="41" t="str">
        <f t="shared" si="10"/>
        <v/>
      </c>
      <c r="U24" s="41" t="str">
        <f t="shared" si="11"/>
        <v/>
      </c>
      <c r="V24" s="41" t="str">
        <f t="shared" si="12"/>
        <v/>
      </c>
      <c r="W24" s="41" t="str">
        <f t="shared" si="13"/>
        <v/>
      </c>
      <c r="X24" s="41" t="str">
        <f t="shared" si="14"/>
        <v/>
      </c>
      <c r="Y24" s="41" t="str">
        <f t="shared" si="15"/>
        <v/>
      </c>
      <c r="Z24" s="41" t="str">
        <f t="shared" si="16"/>
        <v/>
      </c>
      <c r="AA24" s="41" t="str">
        <f t="shared" si="17"/>
        <v/>
      </c>
      <c r="AB24" s="41" t="str">
        <f t="shared" si="18"/>
        <v/>
      </c>
      <c r="AC24" s="41" t="str">
        <f t="shared" si="19"/>
        <v/>
      </c>
      <c r="AD24" s="41" t="str">
        <f t="shared" si="20"/>
        <v/>
      </c>
      <c r="AE24" s="41" t="str">
        <f t="shared" si="21"/>
        <v/>
      </c>
      <c r="AF24" s="41" t="str">
        <f t="shared" si="22"/>
        <v/>
      </c>
      <c r="AG24" s="41" t="str">
        <f t="shared" si="23"/>
        <v/>
      </c>
      <c r="AH24" s="41" t="str">
        <f t="shared" si="24"/>
        <v/>
      </c>
      <c r="AI24" s="41" t="str">
        <f t="shared" si="25"/>
        <v/>
      </c>
      <c r="AJ24" s="41" t="str">
        <f t="shared" si="26"/>
        <v/>
      </c>
      <c r="AK24" s="41">
        <f t="shared" si="27"/>
        <v>1</v>
      </c>
      <c r="AL24" s="41" t="str">
        <f t="shared" si="28"/>
        <v/>
      </c>
      <c r="AM24" s="41" t="str">
        <f t="shared" si="29"/>
        <v/>
      </c>
      <c r="AN24" s="41" t="str">
        <f t="shared" si="30"/>
        <v/>
      </c>
      <c r="AO24" s="41" t="str">
        <f t="shared" si="31"/>
        <v/>
      </c>
      <c r="AP24" s="41" t="str">
        <f t="shared" si="32"/>
        <v/>
      </c>
      <c r="AQ24" s="41" t="str">
        <f t="shared" si="33"/>
        <v/>
      </c>
      <c r="AR24" s="41" t="str">
        <f t="shared" si="34"/>
        <v/>
      </c>
    </row>
    <row r="25" spans="1:44" x14ac:dyDescent="0.3">
      <c r="A25" s="33"/>
      <c r="B25" s="28"/>
      <c r="C25" s="34"/>
      <c r="D25" s="33"/>
      <c r="E25" s="33"/>
      <c r="F25" s="35"/>
      <c r="G25" s="42" t="str">
        <f t="shared" si="0"/>
        <v/>
      </c>
      <c r="H25" s="42" t="str">
        <f t="shared" si="1"/>
        <v/>
      </c>
      <c r="I25" s="37" t="str">
        <f t="array" ref="I25">IF(A25&lt;&gt;"",IF(COUNTIF($E$6:$E$45,A25)=0,MAX($H$6:$H$45),IFERROR(MIN(IF($E$6:$E$45=A25,($I$6:$I$45-$D$6:$D$45+1))),MAX($H$6:$H$45)+1)-1),"")</f>
        <v/>
      </c>
      <c r="J25" s="42" t="str">
        <f t="shared" si="2"/>
        <v/>
      </c>
      <c r="K25" s="43" t="str">
        <f t="shared" si="3"/>
        <v/>
      </c>
      <c r="L25" s="19" t="str">
        <f>IF(A25&lt;&gt;"",IF(Portada!$C$13="Dias",Portada!$C$14+(G25-1),IF(Portada!$C$13="Semanas",Portada!$C$14+(G25-1)*7,EDATE(Portada!$C$14,(G25-1)))),"")</f>
        <v/>
      </c>
      <c r="M25" s="19" t="str">
        <f>IF(A25&lt;&gt;"",IF(Portada!$C$13="Dias",Portada!$C$14+(H25)-1,IF(Portada!$C$13="Semanas",Portada!$C$14+(H25)*7-1,EDATE(Portada!$C$14,(H25))-1)),"")</f>
        <v/>
      </c>
      <c r="N25" s="44" t="str">
        <f t="shared" si="4"/>
        <v/>
      </c>
      <c r="O25" s="41" t="str">
        <f t="shared" si="5"/>
        <v/>
      </c>
      <c r="P25" s="41" t="str">
        <f t="shared" si="6"/>
        <v/>
      </c>
      <c r="Q25" s="41" t="str">
        <f t="shared" si="7"/>
        <v/>
      </c>
      <c r="R25" s="41" t="str">
        <f t="shared" si="8"/>
        <v/>
      </c>
      <c r="S25" s="41" t="str">
        <f t="shared" si="9"/>
        <v/>
      </c>
      <c r="T25" s="41" t="str">
        <f t="shared" si="10"/>
        <v/>
      </c>
      <c r="U25" s="41" t="str">
        <f t="shared" si="11"/>
        <v/>
      </c>
      <c r="V25" s="41" t="str">
        <f t="shared" si="12"/>
        <v/>
      </c>
      <c r="W25" s="41" t="str">
        <f t="shared" si="13"/>
        <v/>
      </c>
      <c r="X25" s="41" t="str">
        <f t="shared" si="14"/>
        <v/>
      </c>
      <c r="Y25" s="41" t="str">
        <f t="shared" si="15"/>
        <v/>
      </c>
      <c r="Z25" s="41" t="str">
        <f t="shared" si="16"/>
        <v/>
      </c>
      <c r="AA25" s="41" t="str">
        <f t="shared" si="17"/>
        <v/>
      </c>
      <c r="AB25" s="41" t="str">
        <f t="shared" si="18"/>
        <v/>
      </c>
      <c r="AC25" s="41" t="str">
        <f t="shared" si="19"/>
        <v/>
      </c>
      <c r="AD25" s="41" t="str">
        <f t="shared" si="20"/>
        <v/>
      </c>
      <c r="AE25" s="41" t="str">
        <f t="shared" si="21"/>
        <v/>
      </c>
      <c r="AF25" s="41" t="str">
        <f t="shared" si="22"/>
        <v/>
      </c>
      <c r="AG25" s="41" t="str">
        <f t="shared" si="23"/>
        <v/>
      </c>
      <c r="AH25" s="41" t="str">
        <f t="shared" si="24"/>
        <v/>
      </c>
      <c r="AI25" s="41" t="str">
        <f t="shared" si="25"/>
        <v/>
      </c>
      <c r="AJ25" s="41" t="str">
        <f t="shared" si="26"/>
        <v/>
      </c>
      <c r="AK25" s="41" t="str">
        <f t="shared" si="27"/>
        <v/>
      </c>
      <c r="AL25" s="41" t="str">
        <f t="shared" si="28"/>
        <v/>
      </c>
      <c r="AM25" s="41" t="str">
        <f t="shared" si="29"/>
        <v/>
      </c>
      <c r="AN25" s="41" t="str">
        <f t="shared" si="30"/>
        <v/>
      </c>
      <c r="AO25" s="41" t="str">
        <f t="shared" si="31"/>
        <v/>
      </c>
      <c r="AP25" s="41" t="str">
        <f t="shared" si="32"/>
        <v/>
      </c>
      <c r="AQ25" s="41" t="str">
        <f t="shared" si="33"/>
        <v/>
      </c>
      <c r="AR25" s="41" t="str">
        <f t="shared" si="34"/>
        <v/>
      </c>
    </row>
    <row r="26" spans="1:44" x14ac:dyDescent="0.3">
      <c r="A26" s="33"/>
      <c r="B26" s="28"/>
      <c r="C26" s="34"/>
      <c r="D26" s="33"/>
      <c r="E26" s="33"/>
      <c r="F26" s="35"/>
      <c r="G26" s="36" t="str">
        <f t="shared" si="0"/>
        <v/>
      </c>
      <c r="H26" s="36" t="str">
        <f t="shared" si="1"/>
        <v/>
      </c>
      <c r="I26" s="37" t="str">
        <f t="array" ref="I26">IF(A26&lt;&gt;"",IF(COUNTIF($E$6:$E$45,A26)=0,MAX($H$6:$H$45),IFERROR(MIN(IF($E$6:$E$45=A26,($I$6:$I$45-$D$6:$D$45+1))),MAX($H$6:$H$45)+1)-1),"")</f>
        <v/>
      </c>
      <c r="J26" s="36" t="str">
        <f t="shared" si="2"/>
        <v/>
      </c>
      <c r="K26" s="38" t="str">
        <f t="shared" si="3"/>
        <v/>
      </c>
      <c r="L26" s="39" t="str">
        <f>IF(A26&lt;&gt;"",IF(Portada!$C$13="Dias",Portada!$C$14+(G26-1),IF(Portada!$C$13="Semanas",Portada!$C$14+(G26-1)*7,EDATE(Portada!$C$14,(G26-1)))),"")</f>
        <v/>
      </c>
      <c r="M26" s="39" t="str">
        <f>IF(A26&lt;&gt;"",IF(Portada!$C$13="Dias",Portada!$C$14+(H26)-1,IF(Portada!$C$13="Semanas",Portada!$C$14+(H26)*7-1,EDATE(Portada!$C$14,(H26))-1)),"")</f>
        <v/>
      </c>
      <c r="N26" s="40" t="str">
        <f t="shared" si="4"/>
        <v/>
      </c>
      <c r="O26" s="41" t="str">
        <f t="shared" si="5"/>
        <v/>
      </c>
      <c r="P26" s="41" t="str">
        <f t="shared" si="6"/>
        <v/>
      </c>
      <c r="Q26" s="41" t="str">
        <f t="shared" si="7"/>
        <v/>
      </c>
      <c r="R26" s="41" t="str">
        <f t="shared" si="8"/>
        <v/>
      </c>
      <c r="S26" s="41" t="str">
        <f t="shared" si="9"/>
        <v/>
      </c>
      <c r="T26" s="41" t="str">
        <f t="shared" si="10"/>
        <v/>
      </c>
      <c r="U26" s="41" t="str">
        <f t="shared" si="11"/>
        <v/>
      </c>
      <c r="V26" s="41" t="str">
        <f t="shared" si="12"/>
        <v/>
      </c>
      <c r="W26" s="41" t="str">
        <f t="shared" si="13"/>
        <v/>
      </c>
      <c r="X26" s="41" t="str">
        <f t="shared" si="14"/>
        <v/>
      </c>
      <c r="Y26" s="41" t="str">
        <f t="shared" si="15"/>
        <v/>
      </c>
      <c r="Z26" s="41" t="str">
        <f t="shared" si="16"/>
        <v/>
      </c>
      <c r="AA26" s="41" t="str">
        <f t="shared" si="17"/>
        <v/>
      </c>
      <c r="AB26" s="41" t="str">
        <f t="shared" si="18"/>
        <v/>
      </c>
      <c r="AC26" s="41" t="str">
        <f t="shared" si="19"/>
        <v/>
      </c>
      <c r="AD26" s="41" t="str">
        <f t="shared" si="20"/>
        <v/>
      </c>
      <c r="AE26" s="41" t="str">
        <f t="shared" si="21"/>
        <v/>
      </c>
      <c r="AF26" s="41" t="str">
        <f t="shared" si="22"/>
        <v/>
      </c>
      <c r="AG26" s="41" t="str">
        <f t="shared" si="23"/>
        <v/>
      </c>
      <c r="AH26" s="41" t="str">
        <f t="shared" si="24"/>
        <v/>
      </c>
      <c r="AI26" s="41" t="str">
        <f t="shared" si="25"/>
        <v/>
      </c>
      <c r="AJ26" s="41" t="str">
        <f t="shared" si="26"/>
        <v/>
      </c>
      <c r="AK26" s="41" t="str">
        <f t="shared" si="27"/>
        <v/>
      </c>
      <c r="AL26" s="41" t="str">
        <f t="shared" si="28"/>
        <v/>
      </c>
      <c r="AM26" s="41" t="str">
        <f t="shared" si="29"/>
        <v/>
      </c>
      <c r="AN26" s="41" t="str">
        <f t="shared" si="30"/>
        <v/>
      </c>
      <c r="AO26" s="41" t="str">
        <f t="shared" si="31"/>
        <v/>
      </c>
      <c r="AP26" s="41" t="str">
        <f t="shared" si="32"/>
        <v/>
      </c>
      <c r="AQ26" s="41" t="str">
        <f t="shared" si="33"/>
        <v/>
      </c>
      <c r="AR26" s="41" t="str">
        <f t="shared" si="34"/>
        <v/>
      </c>
    </row>
    <row r="27" spans="1:44" x14ac:dyDescent="0.3">
      <c r="A27" s="33"/>
      <c r="B27" s="28"/>
      <c r="C27" s="34"/>
      <c r="D27" s="33"/>
      <c r="E27" s="33"/>
      <c r="F27" s="35"/>
      <c r="G27" s="42" t="str">
        <f t="shared" si="0"/>
        <v/>
      </c>
      <c r="H27" s="42" t="str">
        <f t="shared" si="1"/>
        <v/>
      </c>
      <c r="I27" s="37" t="str">
        <f t="array" ref="I27">IF(A27&lt;&gt;"",IF(COUNTIF($E$6:$E$45,A27)=0,MAX($H$6:$H$45),IFERROR(MIN(IF($E$6:$E$45=A27,($I$6:$I$45-$D$6:$D$45+1))),MAX($H$6:$H$45)+1)-1),"")</f>
        <v/>
      </c>
      <c r="J27" s="42" t="str">
        <f t="shared" si="2"/>
        <v/>
      </c>
      <c r="K27" s="43" t="str">
        <f t="shared" si="3"/>
        <v/>
      </c>
      <c r="L27" s="19" t="str">
        <f>IF(A27&lt;&gt;"",IF(Portada!$C$13="Dias",Portada!$C$14+(G27-1),IF(Portada!$C$13="Semanas",Portada!$C$14+(G27-1)*7,EDATE(Portada!$C$14,(G27-1)))),"")</f>
        <v/>
      </c>
      <c r="M27" s="19" t="str">
        <f>IF(A27&lt;&gt;"",IF(Portada!$C$13="Dias",Portada!$C$14+(H27)-1,IF(Portada!$C$13="Semanas",Portada!$C$14+(H27)*7-1,EDATE(Portada!$C$14,(H27))-1)),"")</f>
        <v/>
      </c>
      <c r="N27" s="44" t="str">
        <f t="shared" si="4"/>
        <v/>
      </c>
      <c r="O27" s="41" t="str">
        <f t="shared" si="5"/>
        <v/>
      </c>
      <c r="P27" s="41" t="str">
        <f t="shared" si="6"/>
        <v/>
      </c>
      <c r="Q27" s="41" t="str">
        <f t="shared" si="7"/>
        <v/>
      </c>
      <c r="R27" s="41" t="str">
        <f t="shared" si="8"/>
        <v/>
      </c>
      <c r="S27" s="41" t="str">
        <f t="shared" si="9"/>
        <v/>
      </c>
      <c r="T27" s="41" t="str">
        <f t="shared" si="10"/>
        <v/>
      </c>
      <c r="U27" s="41" t="str">
        <f t="shared" si="11"/>
        <v/>
      </c>
      <c r="V27" s="41" t="str">
        <f t="shared" si="12"/>
        <v/>
      </c>
      <c r="W27" s="41" t="str">
        <f t="shared" si="13"/>
        <v/>
      </c>
      <c r="X27" s="41" t="str">
        <f t="shared" si="14"/>
        <v/>
      </c>
      <c r="Y27" s="41" t="str">
        <f t="shared" si="15"/>
        <v/>
      </c>
      <c r="Z27" s="41" t="str">
        <f t="shared" si="16"/>
        <v/>
      </c>
      <c r="AA27" s="41" t="str">
        <f t="shared" si="17"/>
        <v/>
      </c>
      <c r="AB27" s="41" t="str">
        <f t="shared" si="18"/>
        <v/>
      </c>
      <c r="AC27" s="41" t="str">
        <f t="shared" si="19"/>
        <v/>
      </c>
      <c r="AD27" s="41" t="str">
        <f t="shared" si="20"/>
        <v/>
      </c>
      <c r="AE27" s="41" t="str">
        <f t="shared" si="21"/>
        <v/>
      </c>
      <c r="AF27" s="41" t="str">
        <f t="shared" si="22"/>
        <v/>
      </c>
      <c r="AG27" s="41" t="str">
        <f t="shared" si="23"/>
        <v/>
      </c>
      <c r="AH27" s="41" t="str">
        <f t="shared" si="24"/>
        <v/>
      </c>
      <c r="AI27" s="41" t="str">
        <f t="shared" si="25"/>
        <v/>
      </c>
      <c r="AJ27" s="41" t="str">
        <f t="shared" si="26"/>
        <v/>
      </c>
      <c r="AK27" s="41" t="str">
        <f t="shared" si="27"/>
        <v/>
      </c>
      <c r="AL27" s="41" t="str">
        <f t="shared" si="28"/>
        <v/>
      </c>
      <c r="AM27" s="41" t="str">
        <f t="shared" si="29"/>
        <v/>
      </c>
      <c r="AN27" s="41" t="str">
        <f t="shared" si="30"/>
        <v/>
      </c>
      <c r="AO27" s="41" t="str">
        <f t="shared" si="31"/>
        <v/>
      </c>
      <c r="AP27" s="41" t="str">
        <f t="shared" si="32"/>
        <v/>
      </c>
      <c r="AQ27" s="41" t="str">
        <f t="shared" si="33"/>
        <v/>
      </c>
      <c r="AR27" s="41" t="str">
        <f t="shared" si="34"/>
        <v/>
      </c>
    </row>
    <row r="28" spans="1:44" x14ac:dyDescent="0.3">
      <c r="A28" s="33"/>
      <c r="B28" s="28"/>
      <c r="C28" s="34"/>
      <c r="D28" s="33"/>
      <c r="E28" s="33"/>
      <c r="F28" s="35"/>
      <c r="G28" s="36" t="str">
        <f t="shared" si="0"/>
        <v/>
      </c>
      <c r="H28" s="36" t="str">
        <f t="shared" si="1"/>
        <v/>
      </c>
      <c r="I28" s="37" t="str">
        <f t="array" ref="I28">IF(A28&lt;&gt;"",IF(COUNTIF($E$6:$E$45,A28)=0,MAX($H$6:$H$45),IFERROR(MIN(IF($E$6:$E$45=A28,($I$6:$I$45-$D$6:$D$45+1))),MAX($H$6:$H$45)+1)-1),"")</f>
        <v/>
      </c>
      <c r="J28" s="36" t="str">
        <f t="shared" si="2"/>
        <v/>
      </c>
      <c r="K28" s="38" t="str">
        <f t="shared" si="3"/>
        <v/>
      </c>
      <c r="L28" s="39" t="str">
        <f>IF(A28&lt;&gt;"",IF(Portada!$C$13="Dias",Portada!$C$14+(G28-1),IF(Portada!$C$13="Semanas",Portada!$C$14+(G28-1)*7,EDATE(Portada!$C$14,(G28-1)))),"")</f>
        <v/>
      </c>
      <c r="M28" s="39" t="str">
        <f>IF(A28&lt;&gt;"",IF(Portada!$C$13="Dias",Portada!$C$14+(H28)-1,IF(Portada!$C$13="Semanas",Portada!$C$14+(H28)*7-1,EDATE(Portada!$C$14,(H28))-1)),"")</f>
        <v/>
      </c>
      <c r="N28" s="40" t="str">
        <f t="shared" si="4"/>
        <v/>
      </c>
      <c r="O28" s="41" t="str">
        <f t="shared" si="5"/>
        <v/>
      </c>
      <c r="P28" s="41" t="str">
        <f t="shared" si="6"/>
        <v/>
      </c>
      <c r="Q28" s="41" t="str">
        <f t="shared" si="7"/>
        <v/>
      </c>
      <c r="R28" s="41" t="str">
        <f t="shared" si="8"/>
        <v/>
      </c>
      <c r="S28" s="41" t="str">
        <f t="shared" si="9"/>
        <v/>
      </c>
      <c r="T28" s="41" t="str">
        <f t="shared" si="10"/>
        <v/>
      </c>
      <c r="U28" s="41" t="str">
        <f t="shared" si="11"/>
        <v/>
      </c>
      <c r="V28" s="41" t="str">
        <f t="shared" si="12"/>
        <v/>
      </c>
      <c r="W28" s="41" t="str">
        <f t="shared" si="13"/>
        <v/>
      </c>
      <c r="X28" s="41" t="str">
        <f t="shared" si="14"/>
        <v/>
      </c>
      <c r="Y28" s="41" t="str">
        <f t="shared" si="15"/>
        <v/>
      </c>
      <c r="Z28" s="41" t="str">
        <f t="shared" si="16"/>
        <v/>
      </c>
      <c r="AA28" s="41" t="str">
        <f t="shared" si="17"/>
        <v/>
      </c>
      <c r="AB28" s="41" t="str">
        <f t="shared" si="18"/>
        <v/>
      </c>
      <c r="AC28" s="41" t="str">
        <f t="shared" si="19"/>
        <v/>
      </c>
      <c r="AD28" s="41" t="str">
        <f t="shared" si="20"/>
        <v/>
      </c>
      <c r="AE28" s="41" t="str">
        <f t="shared" si="21"/>
        <v/>
      </c>
      <c r="AF28" s="41" t="str">
        <f t="shared" si="22"/>
        <v/>
      </c>
      <c r="AG28" s="41" t="str">
        <f t="shared" si="23"/>
        <v/>
      </c>
      <c r="AH28" s="41" t="str">
        <f t="shared" si="24"/>
        <v/>
      </c>
      <c r="AI28" s="41" t="str">
        <f t="shared" si="25"/>
        <v/>
      </c>
      <c r="AJ28" s="41" t="str">
        <f t="shared" si="26"/>
        <v/>
      </c>
      <c r="AK28" s="41" t="str">
        <f t="shared" si="27"/>
        <v/>
      </c>
      <c r="AL28" s="41" t="str">
        <f t="shared" si="28"/>
        <v/>
      </c>
      <c r="AM28" s="41" t="str">
        <f t="shared" si="29"/>
        <v/>
      </c>
      <c r="AN28" s="41" t="str">
        <f t="shared" si="30"/>
        <v/>
      </c>
      <c r="AO28" s="41" t="str">
        <f t="shared" si="31"/>
        <v/>
      </c>
      <c r="AP28" s="41" t="str">
        <f t="shared" si="32"/>
        <v/>
      </c>
      <c r="AQ28" s="41" t="str">
        <f t="shared" si="33"/>
        <v/>
      </c>
      <c r="AR28" s="41" t="str">
        <f t="shared" si="34"/>
        <v/>
      </c>
    </row>
    <row r="29" spans="1:44" x14ac:dyDescent="0.3">
      <c r="A29" s="33"/>
      <c r="B29" s="28"/>
      <c r="C29" s="34"/>
      <c r="D29" s="33"/>
      <c r="E29" s="33"/>
      <c r="F29" s="35"/>
      <c r="G29" s="42" t="str">
        <f t="shared" si="0"/>
        <v/>
      </c>
      <c r="H29" s="42" t="str">
        <f t="shared" si="1"/>
        <v/>
      </c>
      <c r="I29" s="37" t="str">
        <f t="array" ref="I29">IF(A29&lt;&gt;"",IF(COUNTIF($E$6:$E$45,A29)=0,MAX($H$6:$H$45),IFERROR(MIN(IF($E$6:$E$45=A29,($I$6:$I$45-$D$6:$D$45+1))),MAX($H$6:$H$45)+1)-1),"")</f>
        <v/>
      </c>
      <c r="J29" s="42" t="str">
        <f t="shared" si="2"/>
        <v/>
      </c>
      <c r="K29" s="43" t="str">
        <f t="shared" si="3"/>
        <v/>
      </c>
      <c r="L29" s="19" t="str">
        <f>IF(A29&lt;&gt;"",IF(Portada!$C$13="Dias",Portada!$C$14+(G29-1),IF(Portada!$C$13="Semanas",Portada!$C$14+(G29-1)*7,EDATE(Portada!$C$14,(G29-1)))),"")</f>
        <v/>
      </c>
      <c r="M29" s="19" t="str">
        <f>IF(A29&lt;&gt;"",IF(Portada!$C$13="Dias",Portada!$C$14+(H29)-1,IF(Portada!$C$13="Semanas",Portada!$C$14+(H29)*7-1,EDATE(Portada!$C$14,(H29))-1)),"")</f>
        <v/>
      </c>
      <c r="N29" s="44" t="str">
        <f t="shared" si="4"/>
        <v/>
      </c>
      <c r="O29" s="41" t="str">
        <f t="shared" si="5"/>
        <v/>
      </c>
      <c r="P29" s="41" t="str">
        <f t="shared" si="6"/>
        <v/>
      </c>
      <c r="Q29" s="41" t="str">
        <f t="shared" si="7"/>
        <v/>
      </c>
      <c r="R29" s="41" t="str">
        <f t="shared" si="8"/>
        <v/>
      </c>
      <c r="S29" s="41" t="str">
        <f t="shared" si="9"/>
        <v/>
      </c>
      <c r="T29" s="41" t="str">
        <f t="shared" si="10"/>
        <v/>
      </c>
      <c r="U29" s="41" t="str">
        <f t="shared" si="11"/>
        <v/>
      </c>
      <c r="V29" s="41" t="str">
        <f t="shared" si="12"/>
        <v/>
      </c>
      <c r="W29" s="41" t="str">
        <f t="shared" si="13"/>
        <v/>
      </c>
      <c r="X29" s="41" t="str">
        <f t="shared" si="14"/>
        <v/>
      </c>
      <c r="Y29" s="41" t="str">
        <f t="shared" si="15"/>
        <v/>
      </c>
      <c r="Z29" s="41" t="str">
        <f t="shared" si="16"/>
        <v/>
      </c>
      <c r="AA29" s="41" t="str">
        <f t="shared" si="17"/>
        <v/>
      </c>
      <c r="AB29" s="41" t="str">
        <f t="shared" si="18"/>
        <v/>
      </c>
      <c r="AC29" s="41" t="str">
        <f t="shared" si="19"/>
        <v/>
      </c>
      <c r="AD29" s="41" t="str">
        <f t="shared" si="20"/>
        <v/>
      </c>
      <c r="AE29" s="41" t="str">
        <f t="shared" si="21"/>
        <v/>
      </c>
      <c r="AF29" s="41" t="str">
        <f t="shared" si="22"/>
        <v/>
      </c>
      <c r="AG29" s="41" t="str">
        <f t="shared" si="23"/>
        <v/>
      </c>
      <c r="AH29" s="41" t="str">
        <f t="shared" si="24"/>
        <v/>
      </c>
      <c r="AI29" s="41" t="str">
        <f t="shared" si="25"/>
        <v/>
      </c>
      <c r="AJ29" s="41" t="str">
        <f t="shared" si="26"/>
        <v/>
      </c>
      <c r="AK29" s="41" t="str">
        <f t="shared" si="27"/>
        <v/>
      </c>
      <c r="AL29" s="41" t="str">
        <f t="shared" si="28"/>
        <v/>
      </c>
      <c r="AM29" s="41" t="str">
        <f t="shared" si="29"/>
        <v/>
      </c>
      <c r="AN29" s="41" t="str">
        <f t="shared" si="30"/>
        <v/>
      </c>
      <c r="AO29" s="41" t="str">
        <f t="shared" si="31"/>
        <v/>
      </c>
      <c r="AP29" s="41" t="str">
        <f t="shared" si="32"/>
        <v/>
      </c>
      <c r="AQ29" s="41" t="str">
        <f t="shared" si="33"/>
        <v/>
      </c>
      <c r="AR29" s="41" t="str">
        <f t="shared" si="34"/>
        <v/>
      </c>
    </row>
    <row r="30" spans="1:44" x14ac:dyDescent="0.3">
      <c r="A30" s="33"/>
      <c r="B30" s="28"/>
      <c r="C30" s="34"/>
      <c r="D30" s="33"/>
      <c r="E30" s="33"/>
      <c r="F30" s="35"/>
      <c r="G30" s="36" t="str">
        <f t="shared" si="0"/>
        <v/>
      </c>
      <c r="H30" s="36" t="str">
        <f t="shared" si="1"/>
        <v/>
      </c>
      <c r="I30" s="37" t="str">
        <f t="array" ref="I30">IF(A30&lt;&gt;"",IF(COUNTIF($E$6:$E$45,A30)=0,MAX($H$6:$H$45),IFERROR(MIN(IF($E$6:$E$45=A30,($I$6:$I$45-$D$6:$D$45+1))),MAX($H$6:$H$45)+1)-1),"")</f>
        <v/>
      </c>
      <c r="J30" s="36" t="str">
        <f t="shared" si="2"/>
        <v/>
      </c>
      <c r="K30" s="38" t="str">
        <f t="shared" si="3"/>
        <v/>
      </c>
      <c r="L30" s="39" t="str">
        <f>IF(A30&lt;&gt;"",IF(Portada!$C$13="Dias",Portada!$C$14+(G30-1),IF(Portada!$C$13="Semanas",Portada!$C$14+(G30-1)*7,EDATE(Portada!$C$14,(G30-1)))),"")</f>
        <v/>
      </c>
      <c r="M30" s="39" t="str">
        <f>IF(A30&lt;&gt;"",IF(Portada!$C$13="Dias",Portada!$C$14+(H30)-1,IF(Portada!$C$13="Semanas",Portada!$C$14+(H30)*7-1,EDATE(Portada!$C$14,(H30))-1)),"")</f>
        <v/>
      </c>
      <c r="N30" s="40" t="str">
        <f t="shared" si="4"/>
        <v/>
      </c>
      <c r="O30" s="41" t="str">
        <f t="shared" si="5"/>
        <v/>
      </c>
      <c r="P30" s="41" t="str">
        <f t="shared" si="6"/>
        <v/>
      </c>
      <c r="Q30" s="41" t="str">
        <f t="shared" si="7"/>
        <v/>
      </c>
      <c r="R30" s="41" t="str">
        <f t="shared" si="8"/>
        <v/>
      </c>
      <c r="S30" s="41" t="str">
        <f t="shared" si="9"/>
        <v/>
      </c>
      <c r="T30" s="41" t="str">
        <f t="shared" si="10"/>
        <v/>
      </c>
      <c r="U30" s="41" t="str">
        <f t="shared" si="11"/>
        <v/>
      </c>
      <c r="V30" s="41" t="str">
        <f t="shared" si="12"/>
        <v/>
      </c>
      <c r="W30" s="41" t="str">
        <f t="shared" si="13"/>
        <v/>
      </c>
      <c r="X30" s="41" t="str">
        <f t="shared" si="14"/>
        <v/>
      </c>
      <c r="Y30" s="41" t="str">
        <f t="shared" si="15"/>
        <v/>
      </c>
      <c r="Z30" s="41" t="str">
        <f t="shared" si="16"/>
        <v/>
      </c>
      <c r="AA30" s="41" t="str">
        <f t="shared" si="17"/>
        <v/>
      </c>
      <c r="AB30" s="41" t="str">
        <f t="shared" si="18"/>
        <v/>
      </c>
      <c r="AC30" s="41" t="str">
        <f t="shared" si="19"/>
        <v/>
      </c>
      <c r="AD30" s="41" t="str">
        <f t="shared" si="20"/>
        <v/>
      </c>
      <c r="AE30" s="41" t="str">
        <f t="shared" si="21"/>
        <v/>
      </c>
      <c r="AF30" s="41" t="str">
        <f t="shared" si="22"/>
        <v/>
      </c>
      <c r="AG30" s="41" t="str">
        <f t="shared" si="23"/>
        <v/>
      </c>
      <c r="AH30" s="41" t="str">
        <f t="shared" si="24"/>
        <v/>
      </c>
      <c r="AI30" s="41" t="str">
        <f t="shared" si="25"/>
        <v/>
      </c>
      <c r="AJ30" s="41" t="str">
        <f t="shared" si="26"/>
        <v/>
      </c>
      <c r="AK30" s="41" t="str">
        <f t="shared" si="27"/>
        <v/>
      </c>
      <c r="AL30" s="41" t="str">
        <f t="shared" si="28"/>
        <v/>
      </c>
      <c r="AM30" s="41" t="str">
        <f t="shared" si="29"/>
        <v/>
      </c>
      <c r="AN30" s="41" t="str">
        <f t="shared" si="30"/>
        <v/>
      </c>
      <c r="AO30" s="41" t="str">
        <f t="shared" si="31"/>
        <v/>
      </c>
      <c r="AP30" s="41" t="str">
        <f t="shared" si="32"/>
        <v/>
      </c>
      <c r="AQ30" s="41" t="str">
        <f t="shared" si="33"/>
        <v/>
      </c>
      <c r="AR30" s="41" t="str">
        <f t="shared" si="34"/>
        <v/>
      </c>
    </row>
    <row r="31" spans="1:44" x14ac:dyDescent="0.3">
      <c r="A31" s="33"/>
      <c r="B31" s="28"/>
      <c r="C31" s="34"/>
      <c r="D31" s="33"/>
      <c r="E31" s="33"/>
      <c r="F31" s="35"/>
      <c r="G31" s="42" t="str">
        <f t="shared" si="0"/>
        <v/>
      </c>
      <c r="H31" s="42" t="str">
        <f t="shared" si="1"/>
        <v/>
      </c>
      <c r="I31" s="37" t="str">
        <f t="array" ref="I31">IF(A31&lt;&gt;"",IF(COUNTIF($E$6:$E$45,A31)=0,MAX($H$6:$H$45),IFERROR(MIN(IF($E$6:$E$45=A31,($I$6:$I$45-$D$6:$D$45+1))),MAX($H$6:$H$45)+1)-1),"")</f>
        <v/>
      </c>
      <c r="J31" s="42" t="str">
        <f t="shared" si="2"/>
        <v/>
      </c>
      <c r="K31" s="43" t="str">
        <f t="shared" si="3"/>
        <v/>
      </c>
      <c r="L31" s="19" t="str">
        <f>IF(A31&lt;&gt;"",IF(Portada!$C$13="Dias",Portada!$C$14+(G31-1),IF(Portada!$C$13="Semanas",Portada!$C$14+(G31-1)*7,EDATE(Portada!$C$14,(G31-1)))),"")</f>
        <v/>
      </c>
      <c r="M31" s="19" t="str">
        <f>IF(A31&lt;&gt;"",IF(Portada!$C$13="Dias",Portada!$C$14+(H31)-1,IF(Portada!$C$13="Semanas",Portada!$C$14+(H31)*7-1,EDATE(Portada!$C$14,(H31))-1)),"")</f>
        <v/>
      </c>
      <c r="N31" s="44" t="str">
        <f t="shared" si="4"/>
        <v/>
      </c>
      <c r="O31" s="41" t="str">
        <f t="shared" si="5"/>
        <v/>
      </c>
      <c r="P31" s="41" t="str">
        <f t="shared" si="6"/>
        <v/>
      </c>
      <c r="Q31" s="41" t="str">
        <f t="shared" si="7"/>
        <v/>
      </c>
      <c r="R31" s="41" t="str">
        <f t="shared" si="8"/>
        <v/>
      </c>
      <c r="S31" s="41" t="str">
        <f t="shared" si="9"/>
        <v/>
      </c>
      <c r="T31" s="41" t="str">
        <f t="shared" si="10"/>
        <v/>
      </c>
      <c r="U31" s="41" t="str">
        <f t="shared" si="11"/>
        <v/>
      </c>
      <c r="V31" s="41" t="str">
        <f t="shared" si="12"/>
        <v/>
      </c>
      <c r="W31" s="41" t="str">
        <f t="shared" si="13"/>
        <v/>
      </c>
      <c r="X31" s="41" t="str">
        <f t="shared" si="14"/>
        <v/>
      </c>
      <c r="Y31" s="41" t="str">
        <f t="shared" si="15"/>
        <v/>
      </c>
      <c r="Z31" s="41" t="str">
        <f t="shared" si="16"/>
        <v/>
      </c>
      <c r="AA31" s="41" t="str">
        <f t="shared" si="17"/>
        <v/>
      </c>
      <c r="AB31" s="41" t="str">
        <f t="shared" si="18"/>
        <v/>
      </c>
      <c r="AC31" s="41" t="str">
        <f t="shared" si="19"/>
        <v/>
      </c>
      <c r="AD31" s="41" t="str">
        <f t="shared" si="20"/>
        <v/>
      </c>
      <c r="AE31" s="41" t="str">
        <f t="shared" si="21"/>
        <v/>
      </c>
      <c r="AF31" s="41" t="str">
        <f t="shared" si="22"/>
        <v/>
      </c>
      <c r="AG31" s="41" t="str">
        <f t="shared" si="23"/>
        <v/>
      </c>
      <c r="AH31" s="41" t="str">
        <f t="shared" si="24"/>
        <v/>
      </c>
      <c r="AI31" s="41" t="str">
        <f t="shared" si="25"/>
        <v/>
      </c>
      <c r="AJ31" s="41" t="str">
        <f t="shared" si="26"/>
        <v/>
      </c>
      <c r="AK31" s="41" t="str">
        <f t="shared" si="27"/>
        <v/>
      </c>
      <c r="AL31" s="41" t="str">
        <f t="shared" si="28"/>
        <v/>
      </c>
      <c r="AM31" s="41" t="str">
        <f t="shared" si="29"/>
        <v/>
      </c>
      <c r="AN31" s="41" t="str">
        <f t="shared" si="30"/>
        <v/>
      </c>
      <c r="AO31" s="41" t="str">
        <f t="shared" si="31"/>
        <v/>
      </c>
      <c r="AP31" s="41" t="str">
        <f t="shared" si="32"/>
        <v/>
      </c>
      <c r="AQ31" s="41" t="str">
        <f t="shared" si="33"/>
        <v/>
      </c>
      <c r="AR31" s="41" t="str">
        <f t="shared" si="34"/>
        <v/>
      </c>
    </row>
    <row r="32" spans="1:44" x14ac:dyDescent="0.3">
      <c r="A32" s="33"/>
      <c r="B32" s="28"/>
      <c r="C32" s="34"/>
      <c r="D32" s="33"/>
      <c r="E32" s="33"/>
      <c r="F32" s="35"/>
      <c r="G32" s="36" t="str">
        <f t="shared" si="0"/>
        <v/>
      </c>
      <c r="H32" s="36" t="str">
        <f t="shared" si="1"/>
        <v/>
      </c>
      <c r="I32" s="37" t="str">
        <f t="array" ref="I32">IF(A32&lt;&gt;"",IF(COUNTIF($E$6:$E$45,A32)=0,MAX($H$6:$H$45),IFERROR(MIN(IF($E$6:$E$45=A32,($I$6:$I$45-$D$6:$D$45+1))),MAX($H$6:$H$45)+1)-1),"")</f>
        <v/>
      </c>
      <c r="J32" s="36" t="str">
        <f t="shared" si="2"/>
        <v/>
      </c>
      <c r="K32" s="38" t="str">
        <f t="shared" si="3"/>
        <v/>
      </c>
      <c r="L32" s="39" t="str">
        <f>IF(A32&lt;&gt;"",IF(Portada!$C$13="Dias",Portada!$C$14+(G32-1),IF(Portada!$C$13="Semanas",Portada!$C$14+(G32-1)*7,EDATE(Portada!$C$14,(G32-1)))),"")</f>
        <v/>
      </c>
      <c r="M32" s="39" t="str">
        <f>IF(A32&lt;&gt;"",IF(Portada!$C$13="Dias",Portada!$C$14+(H32)-1,IF(Portada!$C$13="Semanas",Portada!$C$14+(H32)*7-1,EDATE(Portada!$C$14,(H32))-1)),"")</f>
        <v/>
      </c>
      <c r="N32" s="40" t="str">
        <f t="shared" si="4"/>
        <v/>
      </c>
      <c r="O32" s="41" t="str">
        <f t="shared" si="5"/>
        <v/>
      </c>
      <c r="P32" s="41" t="str">
        <f t="shared" si="6"/>
        <v/>
      </c>
      <c r="Q32" s="41" t="str">
        <f t="shared" si="7"/>
        <v/>
      </c>
      <c r="R32" s="41" t="str">
        <f t="shared" si="8"/>
        <v/>
      </c>
      <c r="S32" s="41" t="str">
        <f t="shared" si="9"/>
        <v/>
      </c>
      <c r="T32" s="41" t="str">
        <f t="shared" si="10"/>
        <v/>
      </c>
      <c r="U32" s="41" t="str">
        <f t="shared" si="11"/>
        <v/>
      </c>
      <c r="V32" s="41" t="str">
        <f t="shared" si="12"/>
        <v/>
      </c>
      <c r="W32" s="41" t="str">
        <f t="shared" si="13"/>
        <v/>
      </c>
      <c r="X32" s="41" t="str">
        <f t="shared" si="14"/>
        <v/>
      </c>
      <c r="Y32" s="41" t="str">
        <f t="shared" si="15"/>
        <v/>
      </c>
      <c r="Z32" s="41" t="str">
        <f t="shared" si="16"/>
        <v/>
      </c>
      <c r="AA32" s="41" t="str">
        <f t="shared" si="17"/>
        <v/>
      </c>
      <c r="AB32" s="41" t="str">
        <f t="shared" si="18"/>
        <v/>
      </c>
      <c r="AC32" s="41" t="str">
        <f t="shared" si="19"/>
        <v/>
      </c>
      <c r="AD32" s="41" t="str">
        <f t="shared" si="20"/>
        <v/>
      </c>
      <c r="AE32" s="41" t="str">
        <f t="shared" si="21"/>
        <v/>
      </c>
      <c r="AF32" s="41" t="str">
        <f t="shared" si="22"/>
        <v/>
      </c>
      <c r="AG32" s="41" t="str">
        <f t="shared" si="23"/>
        <v/>
      </c>
      <c r="AH32" s="41" t="str">
        <f t="shared" si="24"/>
        <v/>
      </c>
      <c r="AI32" s="41" t="str">
        <f t="shared" si="25"/>
        <v/>
      </c>
      <c r="AJ32" s="41" t="str">
        <f t="shared" si="26"/>
        <v/>
      </c>
      <c r="AK32" s="41" t="str">
        <f t="shared" si="27"/>
        <v/>
      </c>
      <c r="AL32" s="41" t="str">
        <f t="shared" si="28"/>
        <v/>
      </c>
      <c r="AM32" s="41" t="str">
        <f t="shared" si="29"/>
        <v/>
      </c>
      <c r="AN32" s="41" t="str">
        <f t="shared" si="30"/>
        <v/>
      </c>
      <c r="AO32" s="41" t="str">
        <f t="shared" si="31"/>
        <v/>
      </c>
      <c r="AP32" s="41" t="str">
        <f t="shared" si="32"/>
        <v/>
      </c>
      <c r="AQ32" s="41" t="str">
        <f t="shared" si="33"/>
        <v/>
      </c>
      <c r="AR32" s="41" t="str">
        <f t="shared" si="34"/>
        <v/>
      </c>
    </row>
    <row r="33" spans="1:44" x14ac:dyDescent="0.3">
      <c r="A33" s="33"/>
      <c r="B33" s="28"/>
      <c r="C33" s="34"/>
      <c r="D33" s="33"/>
      <c r="E33" s="33"/>
      <c r="F33" s="35"/>
      <c r="G33" s="42" t="str">
        <f t="shared" si="0"/>
        <v/>
      </c>
      <c r="H33" s="42" t="str">
        <f t="shared" si="1"/>
        <v/>
      </c>
      <c r="I33" s="37" t="str">
        <f t="array" ref="I33">IF(A33&lt;&gt;"",IF(COUNTIF($E$6:$E$45,A33)=0,MAX($H$6:$H$45),IFERROR(MIN(IF($E$6:$E$45=A33,($I$6:$I$45-$D$6:$D$45+1))),MAX($H$6:$H$45)+1)-1),"")</f>
        <v/>
      </c>
      <c r="J33" s="42" t="str">
        <f t="shared" si="2"/>
        <v/>
      </c>
      <c r="K33" s="43" t="str">
        <f t="shared" si="3"/>
        <v/>
      </c>
      <c r="L33" s="19" t="str">
        <f>IF(A33&lt;&gt;"",IF(Portada!$C$13="Dias",Portada!$C$14+(G33-1),IF(Portada!$C$13="Semanas",Portada!$C$14+(G33-1)*7,EDATE(Portada!$C$14,(G33-1)))),"")</f>
        <v/>
      </c>
      <c r="M33" s="19" t="str">
        <f>IF(A33&lt;&gt;"",IF(Portada!$C$13="Dias",Portada!$C$14+(H33)-1,IF(Portada!$C$13="Semanas",Portada!$C$14+(H33)*7-1,EDATE(Portada!$C$14,(H33))-1)),"")</f>
        <v/>
      </c>
      <c r="N33" s="44" t="str">
        <f t="shared" si="4"/>
        <v/>
      </c>
      <c r="O33" s="41" t="str">
        <f t="shared" si="5"/>
        <v/>
      </c>
      <c r="P33" s="41" t="str">
        <f t="shared" si="6"/>
        <v/>
      </c>
      <c r="Q33" s="41" t="str">
        <f t="shared" si="7"/>
        <v/>
      </c>
      <c r="R33" s="41" t="str">
        <f t="shared" si="8"/>
        <v/>
      </c>
      <c r="S33" s="41" t="str">
        <f t="shared" si="9"/>
        <v/>
      </c>
      <c r="T33" s="41" t="str">
        <f t="shared" si="10"/>
        <v/>
      </c>
      <c r="U33" s="41" t="str">
        <f t="shared" si="11"/>
        <v/>
      </c>
      <c r="V33" s="41" t="str">
        <f t="shared" si="12"/>
        <v/>
      </c>
      <c r="W33" s="41" t="str">
        <f t="shared" si="13"/>
        <v/>
      </c>
      <c r="X33" s="41" t="str">
        <f t="shared" si="14"/>
        <v/>
      </c>
      <c r="Y33" s="41" t="str">
        <f t="shared" si="15"/>
        <v/>
      </c>
      <c r="Z33" s="41" t="str">
        <f t="shared" si="16"/>
        <v/>
      </c>
      <c r="AA33" s="41" t="str">
        <f t="shared" si="17"/>
        <v/>
      </c>
      <c r="AB33" s="41" t="str">
        <f t="shared" si="18"/>
        <v/>
      </c>
      <c r="AC33" s="41" t="str">
        <f t="shared" si="19"/>
        <v/>
      </c>
      <c r="AD33" s="41" t="str">
        <f t="shared" si="20"/>
        <v/>
      </c>
      <c r="AE33" s="41" t="str">
        <f t="shared" si="21"/>
        <v/>
      </c>
      <c r="AF33" s="41" t="str">
        <f t="shared" si="22"/>
        <v/>
      </c>
      <c r="AG33" s="41" t="str">
        <f t="shared" si="23"/>
        <v/>
      </c>
      <c r="AH33" s="41" t="str">
        <f t="shared" si="24"/>
        <v/>
      </c>
      <c r="AI33" s="41" t="str">
        <f t="shared" si="25"/>
        <v/>
      </c>
      <c r="AJ33" s="41" t="str">
        <f t="shared" si="26"/>
        <v/>
      </c>
      <c r="AK33" s="41" t="str">
        <f t="shared" si="27"/>
        <v/>
      </c>
      <c r="AL33" s="41" t="str">
        <f t="shared" si="28"/>
        <v/>
      </c>
      <c r="AM33" s="41" t="str">
        <f t="shared" si="29"/>
        <v/>
      </c>
      <c r="AN33" s="41" t="str">
        <f t="shared" si="30"/>
        <v/>
      </c>
      <c r="AO33" s="41" t="str">
        <f t="shared" si="31"/>
        <v/>
      </c>
      <c r="AP33" s="41" t="str">
        <f t="shared" si="32"/>
        <v/>
      </c>
      <c r="AQ33" s="41" t="str">
        <f t="shared" si="33"/>
        <v/>
      </c>
      <c r="AR33" s="41" t="str">
        <f t="shared" si="34"/>
        <v/>
      </c>
    </row>
    <row r="34" spans="1:44" x14ac:dyDescent="0.3">
      <c r="A34" s="33"/>
      <c r="B34" s="28"/>
      <c r="C34" s="34"/>
      <c r="D34" s="33"/>
      <c r="E34" s="33"/>
      <c r="F34" s="35"/>
      <c r="G34" s="36" t="str">
        <f t="shared" si="0"/>
        <v/>
      </c>
      <c r="H34" s="36" t="str">
        <f t="shared" si="1"/>
        <v/>
      </c>
      <c r="I34" s="37" t="str">
        <f t="array" ref="I34">IF(A34&lt;&gt;"",IF(COUNTIF($E$6:$E$45,A34)=0,MAX($H$6:$H$45),IFERROR(MIN(IF($E$6:$E$45=A34,($I$6:$I$45-$D$6:$D$45+1))),MAX($H$6:$H$45)+1)-1),"")</f>
        <v/>
      </c>
      <c r="J34" s="36" t="str">
        <f t="shared" si="2"/>
        <v/>
      </c>
      <c r="K34" s="38" t="str">
        <f t="shared" si="3"/>
        <v/>
      </c>
      <c r="L34" s="39" t="str">
        <f>IF(A34&lt;&gt;"",IF(Portada!$C$13="Dias",Portada!$C$14+(G34-1),IF(Portada!$C$13="Semanas",Portada!$C$14+(G34-1)*7,EDATE(Portada!$C$14,(G34-1)))),"")</f>
        <v/>
      </c>
      <c r="M34" s="39" t="str">
        <f>IF(A34&lt;&gt;"",IF(Portada!$C$13="Dias",Portada!$C$14+(H34)-1,IF(Portada!$C$13="Semanas",Portada!$C$14+(H34)*7-1,EDATE(Portada!$C$14,(H34))-1)),"")</f>
        <v/>
      </c>
      <c r="N34" s="40" t="str">
        <f t="shared" si="4"/>
        <v/>
      </c>
      <c r="O34" s="41" t="str">
        <f t="shared" si="5"/>
        <v/>
      </c>
      <c r="P34" s="41" t="str">
        <f t="shared" si="6"/>
        <v/>
      </c>
      <c r="Q34" s="41" t="str">
        <f t="shared" si="7"/>
        <v/>
      </c>
      <c r="R34" s="41" t="str">
        <f t="shared" si="8"/>
        <v/>
      </c>
      <c r="S34" s="41" t="str">
        <f t="shared" si="9"/>
        <v/>
      </c>
      <c r="T34" s="41" t="str">
        <f t="shared" si="10"/>
        <v/>
      </c>
      <c r="U34" s="41" t="str">
        <f t="shared" si="11"/>
        <v/>
      </c>
      <c r="V34" s="41" t="str">
        <f t="shared" si="12"/>
        <v/>
      </c>
      <c r="W34" s="41" t="str">
        <f t="shared" si="13"/>
        <v/>
      </c>
      <c r="X34" s="41" t="str">
        <f t="shared" si="14"/>
        <v/>
      </c>
      <c r="Y34" s="41" t="str">
        <f t="shared" si="15"/>
        <v/>
      </c>
      <c r="Z34" s="41" t="str">
        <f t="shared" si="16"/>
        <v/>
      </c>
      <c r="AA34" s="41" t="str">
        <f t="shared" si="17"/>
        <v/>
      </c>
      <c r="AB34" s="41" t="str">
        <f t="shared" si="18"/>
        <v/>
      </c>
      <c r="AC34" s="41" t="str">
        <f t="shared" si="19"/>
        <v/>
      </c>
      <c r="AD34" s="41" t="str">
        <f t="shared" si="20"/>
        <v/>
      </c>
      <c r="AE34" s="41" t="str">
        <f t="shared" si="21"/>
        <v/>
      </c>
      <c r="AF34" s="41" t="str">
        <f t="shared" si="22"/>
        <v/>
      </c>
      <c r="AG34" s="41" t="str">
        <f t="shared" si="23"/>
        <v/>
      </c>
      <c r="AH34" s="41" t="str">
        <f t="shared" si="24"/>
        <v/>
      </c>
      <c r="AI34" s="41" t="str">
        <f t="shared" si="25"/>
        <v/>
      </c>
      <c r="AJ34" s="41" t="str">
        <f t="shared" si="26"/>
        <v/>
      </c>
      <c r="AK34" s="41" t="str">
        <f t="shared" si="27"/>
        <v/>
      </c>
      <c r="AL34" s="41" t="str">
        <f t="shared" si="28"/>
        <v/>
      </c>
      <c r="AM34" s="41" t="str">
        <f t="shared" si="29"/>
        <v/>
      </c>
      <c r="AN34" s="41" t="str">
        <f t="shared" si="30"/>
        <v/>
      </c>
      <c r="AO34" s="41" t="str">
        <f t="shared" si="31"/>
        <v/>
      </c>
      <c r="AP34" s="41" t="str">
        <f t="shared" si="32"/>
        <v/>
      </c>
      <c r="AQ34" s="41" t="str">
        <f t="shared" si="33"/>
        <v/>
      </c>
      <c r="AR34" s="41" t="str">
        <f t="shared" si="34"/>
        <v/>
      </c>
    </row>
    <row r="35" spans="1:44" x14ac:dyDescent="0.3">
      <c r="A35" s="33"/>
      <c r="B35" s="28"/>
      <c r="C35" s="34"/>
      <c r="D35" s="33"/>
      <c r="E35" s="33"/>
      <c r="F35" s="35"/>
      <c r="G35" s="42" t="str">
        <f t="shared" si="0"/>
        <v/>
      </c>
      <c r="H35" s="42" t="str">
        <f t="shared" si="1"/>
        <v/>
      </c>
      <c r="I35" s="37" t="str">
        <f t="array" ref="I35">IF(A35&lt;&gt;"",IF(COUNTIF($E$6:$E$45,A35)=0,MAX($H$6:$H$45),IFERROR(MIN(IF($E$6:$E$45=A35,($I$6:$I$45-$D$6:$D$45+1))),MAX($H$6:$H$45)+1)-1),"")</f>
        <v/>
      </c>
      <c r="J35" s="42" t="str">
        <f t="shared" si="2"/>
        <v/>
      </c>
      <c r="K35" s="43" t="str">
        <f t="shared" si="3"/>
        <v/>
      </c>
      <c r="L35" s="19" t="str">
        <f>IF(A35&lt;&gt;"",IF(Portada!$C$13="Dias",Portada!$C$14+(G35-1),IF(Portada!$C$13="Semanas",Portada!$C$14+(G35-1)*7,EDATE(Portada!$C$14,(G35-1)))),"")</f>
        <v/>
      </c>
      <c r="M35" s="19" t="str">
        <f>IF(A35&lt;&gt;"",IF(Portada!$C$13="Dias",Portada!$C$14+(H35)-1,IF(Portada!$C$13="Semanas",Portada!$C$14+(H35)*7-1,EDATE(Portada!$C$14,(H35))-1)),"")</f>
        <v/>
      </c>
      <c r="N35" s="44" t="str">
        <f t="shared" si="4"/>
        <v/>
      </c>
      <c r="O35" s="41" t="str">
        <f t="shared" si="5"/>
        <v/>
      </c>
      <c r="P35" s="41" t="str">
        <f t="shared" si="6"/>
        <v/>
      </c>
      <c r="Q35" s="41" t="str">
        <f t="shared" si="7"/>
        <v/>
      </c>
      <c r="R35" s="41" t="str">
        <f t="shared" si="8"/>
        <v/>
      </c>
      <c r="S35" s="41" t="str">
        <f t="shared" si="9"/>
        <v/>
      </c>
      <c r="T35" s="41" t="str">
        <f t="shared" si="10"/>
        <v/>
      </c>
      <c r="U35" s="41" t="str">
        <f t="shared" si="11"/>
        <v/>
      </c>
      <c r="V35" s="41" t="str">
        <f t="shared" si="12"/>
        <v/>
      </c>
      <c r="W35" s="41" t="str">
        <f t="shared" si="13"/>
        <v/>
      </c>
      <c r="X35" s="41" t="str">
        <f t="shared" si="14"/>
        <v/>
      </c>
      <c r="Y35" s="41" t="str">
        <f t="shared" si="15"/>
        <v/>
      </c>
      <c r="Z35" s="41" t="str">
        <f t="shared" si="16"/>
        <v/>
      </c>
      <c r="AA35" s="41" t="str">
        <f t="shared" si="17"/>
        <v/>
      </c>
      <c r="AB35" s="41" t="str">
        <f t="shared" si="18"/>
        <v/>
      </c>
      <c r="AC35" s="41" t="str">
        <f t="shared" si="19"/>
        <v/>
      </c>
      <c r="AD35" s="41" t="str">
        <f t="shared" si="20"/>
        <v/>
      </c>
      <c r="AE35" s="41" t="str">
        <f t="shared" si="21"/>
        <v/>
      </c>
      <c r="AF35" s="41" t="str">
        <f t="shared" si="22"/>
        <v/>
      </c>
      <c r="AG35" s="41" t="str">
        <f t="shared" si="23"/>
        <v/>
      </c>
      <c r="AH35" s="41" t="str">
        <f t="shared" si="24"/>
        <v/>
      </c>
      <c r="AI35" s="41" t="str">
        <f t="shared" si="25"/>
        <v/>
      </c>
      <c r="AJ35" s="41" t="str">
        <f t="shared" si="26"/>
        <v/>
      </c>
      <c r="AK35" s="41" t="str">
        <f t="shared" si="27"/>
        <v/>
      </c>
      <c r="AL35" s="41" t="str">
        <f t="shared" si="28"/>
        <v/>
      </c>
      <c r="AM35" s="41" t="str">
        <f t="shared" si="29"/>
        <v/>
      </c>
      <c r="AN35" s="41" t="str">
        <f t="shared" si="30"/>
        <v/>
      </c>
      <c r="AO35" s="41" t="str">
        <f t="shared" si="31"/>
        <v/>
      </c>
      <c r="AP35" s="41" t="str">
        <f t="shared" si="32"/>
        <v/>
      </c>
      <c r="AQ35" s="41" t="str">
        <f t="shared" si="33"/>
        <v/>
      </c>
      <c r="AR35" s="41" t="str">
        <f t="shared" si="34"/>
        <v/>
      </c>
    </row>
    <row r="36" spans="1:44" x14ac:dyDescent="0.3">
      <c r="A36" s="33"/>
      <c r="B36" s="28"/>
      <c r="C36" s="34"/>
      <c r="D36" s="33"/>
      <c r="E36" s="33"/>
      <c r="F36" s="35"/>
      <c r="G36" s="36" t="str">
        <f t="shared" si="0"/>
        <v/>
      </c>
      <c r="H36" s="36" t="str">
        <f t="shared" si="1"/>
        <v/>
      </c>
      <c r="I36" s="37" t="str">
        <f t="array" ref="I36">IF(A36&lt;&gt;"",IF(COUNTIF($E$6:$E$45,A36)=0,MAX($H$6:$H$45),IFERROR(MIN(IF($E$6:$E$45=A36,($I$6:$I$45-$D$6:$D$45+1))),MAX($H$6:$H$45)+1)-1),"")</f>
        <v/>
      </c>
      <c r="J36" s="36" t="str">
        <f t="shared" si="2"/>
        <v/>
      </c>
      <c r="K36" s="38" t="str">
        <f t="shared" si="3"/>
        <v/>
      </c>
      <c r="L36" s="39" t="str">
        <f>IF(A36&lt;&gt;"",IF(Portada!$C$13="Dias",Portada!$C$14+(G36-1),IF(Portada!$C$13="Semanas",Portada!$C$14+(G36-1)*7,EDATE(Portada!$C$14,(G36-1)))),"")</f>
        <v/>
      </c>
      <c r="M36" s="39" t="str">
        <f>IF(A36&lt;&gt;"",IF(Portada!$C$13="Dias",Portada!$C$14+(H36)-1,IF(Portada!$C$13="Semanas",Portada!$C$14+(H36)*7-1,EDATE(Portada!$C$14,(H36))-1)),"")</f>
        <v/>
      </c>
      <c r="N36" s="40" t="str">
        <f t="shared" si="4"/>
        <v/>
      </c>
      <c r="O36" s="41" t="str">
        <f t="shared" si="5"/>
        <v/>
      </c>
      <c r="P36" s="41" t="str">
        <f t="shared" si="6"/>
        <v/>
      </c>
      <c r="Q36" s="41" t="str">
        <f t="shared" si="7"/>
        <v/>
      </c>
      <c r="R36" s="41" t="str">
        <f t="shared" si="8"/>
        <v/>
      </c>
      <c r="S36" s="41" t="str">
        <f t="shared" si="9"/>
        <v/>
      </c>
      <c r="T36" s="41" t="str">
        <f t="shared" si="10"/>
        <v/>
      </c>
      <c r="U36" s="41" t="str">
        <f t="shared" si="11"/>
        <v/>
      </c>
      <c r="V36" s="41" t="str">
        <f t="shared" si="12"/>
        <v/>
      </c>
      <c r="W36" s="41" t="str">
        <f t="shared" si="13"/>
        <v/>
      </c>
      <c r="X36" s="41" t="str">
        <f t="shared" si="14"/>
        <v/>
      </c>
      <c r="Y36" s="41" t="str">
        <f t="shared" si="15"/>
        <v/>
      </c>
      <c r="Z36" s="41" t="str">
        <f t="shared" si="16"/>
        <v/>
      </c>
      <c r="AA36" s="41" t="str">
        <f t="shared" si="17"/>
        <v/>
      </c>
      <c r="AB36" s="41" t="str">
        <f t="shared" si="18"/>
        <v/>
      </c>
      <c r="AC36" s="41" t="str">
        <f t="shared" si="19"/>
        <v/>
      </c>
      <c r="AD36" s="41" t="str">
        <f t="shared" si="20"/>
        <v/>
      </c>
      <c r="AE36" s="41" t="str">
        <f t="shared" si="21"/>
        <v/>
      </c>
      <c r="AF36" s="41" t="str">
        <f t="shared" si="22"/>
        <v/>
      </c>
      <c r="AG36" s="41" t="str">
        <f t="shared" si="23"/>
        <v/>
      </c>
      <c r="AH36" s="41" t="str">
        <f t="shared" si="24"/>
        <v/>
      </c>
      <c r="AI36" s="41" t="str">
        <f t="shared" si="25"/>
        <v/>
      </c>
      <c r="AJ36" s="41" t="str">
        <f t="shared" si="26"/>
        <v/>
      </c>
      <c r="AK36" s="41" t="str">
        <f t="shared" si="27"/>
        <v/>
      </c>
      <c r="AL36" s="41" t="str">
        <f t="shared" si="28"/>
        <v/>
      </c>
      <c r="AM36" s="41" t="str">
        <f t="shared" si="29"/>
        <v/>
      </c>
      <c r="AN36" s="41" t="str">
        <f t="shared" si="30"/>
        <v/>
      </c>
      <c r="AO36" s="41" t="str">
        <f t="shared" si="31"/>
        <v/>
      </c>
      <c r="AP36" s="41" t="str">
        <f t="shared" si="32"/>
        <v/>
      </c>
      <c r="AQ36" s="41" t="str">
        <f t="shared" si="33"/>
        <v/>
      </c>
      <c r="AR36" s="41" t="str">
        <f t="shared" si="34"/>
        <v/>
      </c>
    </row>
    <row r="37" spans="1:44" x14ac:dyDescent="0.3">
      <c r="A37" s="33"/>
      <c r="B37" s="28"/>
      <c r="C37" s="34"/>
      <c r="D37" s="33"/>
      <c r="E37" s="33"/>
      <c r="F37" s="35"/>
      <c r="G37" s="42" t="str">
        <f t="shared" si="0"/>
        <v/>
      </c>
      <c r="H37" s="42" t="str">
        <f t="shared" si="1"/>
        <v/>
      </c>
      <c r="I37" s="37" t="str">
        <f t="array" ref="I37">IF(A37&lt;&gt;"",IF(COUNTIF($E$6:$E$45,A37)=0,MAX($H$6:$H$45),IFERROR(MIN(IF($E$6:$E$45=A37,($I$6:$I$45-$D$6:$D$45+1))),MAX($H$6:$H$45)+1)-1),"")</f>
        <v/>
      </c>
      <c r="J37" s="42" t="str">
        <f t="shared" si="2"/>
        <v/>
      </c>
      <c r="K37" s="43" t="str">
        <f t="shared" si="3"/>
        <v/>
      </c>
      <c r="L37" s="19" t="str">
        <f>IF(A37&lt;&gt;"",IF(Portada!$C$13="Dias",Portada!$C$14+(G37-1),IF(Portada!$C$13="Semanas",Portada!$C$14+(G37-1)*7,EDATE(Portada!$C$14,(G37-1)))),"")</f>
        <v/>
      </c>
      <c r="M37" s="19" t="str">
        <f>IF(A37&lt;&gt;"",IF(Portada!$C$13="Dias",Portada!$C$14+(H37)-1,IF(Portada!$C$13="Semanas",Portada!$C$14+(H37)*7-1,EDATE(Portada!$C$14,(H37))-1)),"")</f>
        <v/>
      </c>
      <c r="N37" s="44" t="str">
        <f t="shared" si="4"/>
        <v/>
      </c>
      <c r="O37" s="41" t="str">
        <f t="shared" si="5"/>
        <v/>
      </c>
      <c r="P37" s="41" t="str">
        <f t="shared" si="6"/>
        <v/>
      </c>
      <c r="Q37" s="41" t="str">
        <f t="shared" si="7"/>
        <v/>
      </c>
      <c r="R37" s="41" t="str">
        <f t="shared" si="8"/>
        <v/>
      </c>
      <c r="S37" s="41" t="str">
        <f t="shared" si="9"/>
        <v/>
      </c>
      <c r="T37" s="41" t="str">
        <f t="shared" si="10"/>
        <v/>
      </c>
      <c r="U37" s="41" t="str">
        <f t="shared" si="11"/>
        <v/>
      </c>
      <c r="V37" s="41" t="str">
        <f t="shared" si="12"/>
        <v/>
      </c>
      <c r="W37" s="41" t="str">
        <f t="shared" si="13"/>
        <v/>
      </c>
      <c r="X37" s="41" t="str">
        <f t="shared" si="14"/>
        <v/>
      </c>
      <c r="Y37" s="41" t="str">
        <f t="shared" si="15"/>
        <v/>
      </c>
      <c r="Z37" s="41" t="str">
        <f t="shared" si="16"/>
        <v/>
      </c>
      <c r="AA37" s="41" t="str">
        <f t="shared" si="17"/>
        <v/>
      </c>
      <c r="AB37" s="41" t="str">
        <f t="shared" si="18"/>
        <v/>
      </c>
      <c r="AC37" s="41" t="str">
        <f t="shared" si="19"/>
        <v/>
      </c>
      <c r="AD37" s="41" t="str">
        <f t="shared" si="20"/>
        <v/>
      </c>
      <c r="AE37" s="41" t="str">
        <f t="shared" si="21"/>
        <v/>
      </c>
      <c r="AF37" s="41" t="str">
        <f t="shared" si="22"/>
        <v/>
      </c>
      <c r="AG37" s="41" t="str">
        <f t="shared" si="23"/>
        <v/>
      </c>
      <c r="AH37" s="41" t="str">
        <f t="shared" si="24"/>
        <v/>
      </c>
      <c r="AI37" s="41" t="str">
        <f t="shared" si="25"/>
        <v/>
      </c>
      <c r="AJ37" s="41" t="str">
        <f t="shared" si="26"/>
        <v/>
      </c>
      <c r="AK37" s="41" t="str">
        <f t="shared" si="27"/>
        <v/>
      </c>
      <c r="AL37" s="41" t="str">
        <f t="shared" si="28"/>
        <v/>
      </c>
      <c r="AM37" s="41" t="str">
        <f t="shared" si="29"/>
        <v/>
      </c>
      <c r="AN37" s="41" t="str">
        <f t="shared" si="30"/>
        <v/>
      </c>
      <c r="AO37" s="41" t="str">
        <f t="shared" si="31"/>
        <v/>
      </c>
      <c r="AP37" s="41" t="str">
        <f t="shared" si="32"/>
        <v/>
      </c>
      <c r="AQ37" s="41" t="str">
        <f t="shared" si="33"/>
        <v/>
      </c>
      <c r="AR37" s="41" t="str">
        <f t="shared" si="34"/>
        <v/>
      </c>
    </row>
    <row r="38" spans="1:44" x14ac:dyDescent="0.3">
      <c r="A38" s="33"/>
      <c r="B38" s="28"/>
      <c r="C38" s="34"/>
      <c r="D38" s="33"/>
      <c r="E38" s="33"/>
      <c r="F38" s="35"/>
      <c r="G38" s="36" t="str">
        <f t="shared" si="0"/>
        <v/>
      </c>
      <c r="H38" s="36" t="str">
        <f t="shared" si="1"/>
        <v/>
      </c>
      <c r="I38" s="37" t="str">
        <f t="array" ref="I38">IF(A38&lt;&gt;"",IF(COUNTIF($E$6:$E$45,A38)=0,MAX($H$6:$H$45),IFERROR(MIN(IF($E$6:$E$45=A38,($I$6:$I$45-$D$6:$D$45+1))),MAX($H$6:$H$45)+1)-1),"")</f>
        <v/>
      </c>
      <c r="J38" s="36" t="str">
        <f t="shared" si="2"/>
        <v/>
      </c>
      <c r="K38" s="38" t="str">
        <f t="shared" si="3"/>
        <v/>
      </c>
      <c r="L38" s="39" t="str">
        <f>IF(A38&lt;&gt;"",IF(Portada!$C$13="Dias",Portada!$C$14+(G38-1),IF(Portada!$C$13="Semanas",Portada!$C$14+(G38-1)*7,EDATE(Portada!$C$14,(G38-1)))),"")</f>
        <v/>
      </c>
      <c r="M38" s="39" t="str">
        <f>IF(A38&lt;&gt;"",IF(Portada!$C$13="Dias",Portada!$C$14+(H38)-1,IF(Portada!$C$13="Semanas",Portada!$C$14+(H38)*7-1,EDATE(Portada!$C$14,(H38))-1)),"")</f>
        <v/>
      </c>
      <c r="N38" s="40" t="str">
        <f t="shared" si="4"/>
        <v/>
      </c>
      <c r="O38" s="41" t="str">
        <f t="shared" si="5"/>
        <v/>
      </c>
      <c r="P38" s="41" t="str">
        <f t="shared" si="6"/>
        <v/>
      </c>
      <c r="Q38" s="41" t="str">
        <f t="shared" si="7"/>
        <v/>
      </c>
      <c r="R38" s="41" t="str">
        <f t="shared" si="8"/>
        <v/>
      </c>
      <c r="S38" s="41" t="str">
        <f t="shared" si="9"/>
        <v/>
      </c>
      <c r="T38" s="41" t="str">
        <f t="shared" si="10"/>
        <v/>
      </c>
      <c r="U38" s="41" t="str">
        <f t="shared" si="11"/>
        <v/>
      </c>
      <c r="V38" s="41" t="str">
        <f t="shared" si="12"/>
        <v/>
      </c>
      <c r="W38" s="41" t="str">
        <f t="shared" si="13"/>
        <v/>
      </c>
      <c r="X38" s="41" t="str">
        <f t="shared" si="14"/>
        <v/>
      </c>
      <c r="Y38" s="41" t="str">
        <f t="shared" si="15"/>
        <v/>
      </c>
      <c r="Z38" s="41" t="str">
        <f t="shared" si="16"/>
        <v/>
      </c>
      <c r="AA38" s="41" t="str">
        <f t="shared" si="17"/>
        <v/>
      </c>
      <c r="AB38" s="41" t="str">
        <f t="shared" si="18"/>
        <v/>
      </c>
      <c r="AC38" s="41" t="str">
        <f t="shared" si="19"/>
        <v/>
      </c>
      <c r="AD38" s="41" t="str">
        <f t="shared" si="20"/>
        <v/>
      </c>
      <c r="AE38" s="41" t="str">
        <f t="shared" si="21"/>
        <v/>
      </c>
      <c r="AF38" s="41" t="str">
        <f t="shared" si="22"/>
        <v/>
      </c>
      <c r="AG38" s="41" t="str">
        <f t="shared" si="23"/>
        <v/>
      </c>
      <c r="AH38" s="41" t="str">
        <f t="shared" si="24"/>
        <v/>
      </c>
      <c r="AI38" s="41" t="str">
        <f t="shared" si="25"/>
        <v/>
      </c>
      <c r="AJ38" s="41" t="str">
        <f t="shared" si="26"/>
        <v/>
      </c>
      <c r="AK38" s="41" t="str">
        <f t="shared" si="27"/>
        <v/>
      </c>
      <c r="AL38" s="41" t="str">
        <f t="shared" si="28"/>
        <v/>
      </c>
      <c r="AM38" s="41" t="str">
        <f t="shared" si="29"/>
        <v/>
      </c>
      <c r="AN38" s="41" t="str">
        <f t="shared" si="30"/>
        <v/>
      </c>
      <c r="AO38" s="41" t="str">
        <f t="shared" si="31"/>
        <v/>
      </c>
      <c r="AP38" s="41" t="str">
        <f t="shared" si="32"/>
        <v/>
      </c>
      <c r="AQ38" s="41" t="str">
        <f t="shared" si="33"/>
        <v/>
      </c>
      <c r="AR38" s="41" t="str">
        <f t="shared" si="34"/>
        <v/>
      </c>
    </row>
    <row r="39" spans="1:44" x14ac:dyDescent="0.3">
      <c r="A39" s="33"/>
      <c r="B39" s="28"/>
      <c r="C39" s="34"/>
      <c r="D39" s="33"/>
      <c r="E39" s="33"/>
      <c r="F39" s="35"/>
      <c r="G39" s="42" t="str">
        <f t="shared" si="0"/>
        <v/>
      </c>
      <c r="H39" s="42" t="str">
        <f t="shared" si="1"/>
        <v/>
      </c>
      <c r="I39" s="37" t="str">
        <f t="array" ref="I39">IF(A39&lt;&gt;"",IF(COUNTIF($E$6:$E$45,A39)=0,MAX($H$6:$H$45),IFERROR(MIN(IF($E$6:$E$45=A39,($I$6:$I$45-$D$6:$D$45+1))),MAX($H$6:$H$45)+1)-1),"")</f>
        <v/>
      </c>
      <c r="J39" s="42" t="str">
        <f t="shared" si="2"/>
        <v/>
      </c>
      <c r="K39" s="43" t="str">
        <f t="shared" si="3"/>
        <v/>
      </c>
      <c r="L39" s="19" t="str">
        <f>IF(A39&lt;&gt;"",IF(Portada!$C$13="Dias",Portada!$C$14+(G39-1),IF(Portada!$C$13="Semanas",Portada!$C$14+(G39-1)*7,EDATE(Portada!$C$14,(G39-1)))),"")</f>
        <v/>
      </c>
      <c r="M39" s="19" t="str">
        <f>IF(A39&lt;&gt;"",IF(Portada!$C$13="Dias",Portada!$C$14+(H39)-1,IF(Portada!$C$13="Semanas",Portada!$C$14+(H39)*7-1,EDATE(Portada!$C$14,(H39))-1)),"")</f>
        <v/>
      </c>
      <c r="N39" s="44" t="str">
        <f t="shared" si="4"/>
        <v/>
      </c>
      <c r="O39" s="41" t="str">
        <f t="shared" si="5"/>
        <v/>
      </c>
      <c r="P39" s="41" t="str">
        <f t="shared" si="6"/>
        <v/>
      </c>
      <c r="Q39" s="41" t="str">
        <f t="shared" si="7"/>
        <v/>
      </c>
      <c r="R39" s="41" t="str">
        <f t="shared" si="8"/>
        <v/>
      </c>
      <c r="S39" s="41" t="str">
        <f t="shared" si="9"/>
        <v/>
      </c>
      <c r="T39" s="41" t="str">
        <f t="shared" si="10"/>
        <v/>
      </c>
      <c r="U39" s="41" t="str">
        <f t="shared" si="11"/>
        <v/>
      </c>
      <c r="V39" s="41" t="str">
        <f t="shared" si="12"/>
        <v/>
      </c>
      <c r="W39" s="41" t="str">
        <f t="shared" si="13"/>
        <v/>
      </c>
      <c r="X39" s="41" t="str">
        <f t="shared" si="14"/>
        <v/>
      </c>
      <c r="Y39" s="41" t="str">
        <f t="shared" si="15"/>
        <v/>
      </c>
      <c r="Z39" s="41" t="str">
        <f t="shared" si="16"/>
        <v/>
      </c>
      <c r="AA39" s="41" t="str">
        <f t="shared" si="17"/>
        <v/>
      </c>
      <c r="AB39" s="41" t="str">
        <f t="shared" si="18"/>
        <v/>
      </c>
      <c r="AC39" s="41" t="str">
        <f t="shared" si="19"/>
        <v/>
      </c>
      <c r="AD39" s="41" t="str">
        <f t="shared" si="20"/>
        <v/>
      </c>
      <c r="AE39" s="41" t="str">
        <f t="shared" si="21"/>
        <v/>
      </c>
      <c r="AF39" s="41" t="str">
        <f t="shared" si="22"/>
        <v/>
      </c>
      <c r="AG39" s="41" t="str">
        <f t="shared" si="23"/>
        <v/>
      </c>
      <c r="AH39" s="41" t="str">
        <f t="shared" si="24"/>
        <v/>
      </c>
      <c r="AI39" s="41" t="str">
        <f t="shared" si="25"/>
        <v/>
      </c>
      <c r="AJ39" s="41" t="str">
        <f t="shared" si="26"/>
        <v/>
      </c>
      <c r="AK39" s="41" t="str">
        <f t="shared" si="27"/>
        <v/>
      </c>
      <c r="AL39" s="41" t="str">
        <f t="shared" si="28"/>
        <v/>
      </c>
      <c r="AM39" s="41" t="str">
        <f t="shared" si="29"/>
        <v/>
      </c>
      <c r="AN39" s="41" t="str">
        <f t="shared" si="30"/>
        <v/>
      </c>
      <c r="AO39" s="41" t="str">
        <f t="shared" si="31"/>
        <v/>
      </c>
      <c r="AP39" s="41" t="str">
        <f t="shared" si="32"/>
        <v/>
      </c>
      <c r="AQ39" s="41" t="str">
        <f t="shared" si="33"/>
        <v/>
      </c>
      <c r="AR39" s="41" t="str">
        <f t="shared" si="34"/>
        <v/>
      </c>
    </row>
    <row r="40" spans="1:44" x14ac:dyDescent="0.3">
      <c r="A40" s="33"/>
      <c r="B40" s="28"/>
      <c r="C40" s="34"/>
      <c r="D40" s="33"/>
      <c r="E40" s="33"/>
      <c r="F40" s="35"/>
      <c r="G40" s="36" t="str">
        <f t="shared" si="0"/>
        <v/>
      </c>
      <c r="H40" s="36" t="str">
        <f t="shared" si="1"/>
        <v/>
      </c>
      <c r="I40" s="37" t="str">
        <f t="array" ref="I40">IF(A40&lt;&gt;"",IF(COUNTIF($E$6:$E$45,A40)=0,MAX($H$6:$H$45),IFERROR(MIN(IF($E$6:$E$45=A40,($I$6:$I$45-$D$6:$D$45+1))),MAX($H$6:$H$45)+1)-1),"")</f>
        <v/>
      </c>
      <c r="J40" s="36" t="str">
        <f t="shared" si="2"/>
        <v/>
      </c>
      <c r="K40" s="38" t="str">
        <f t="shared" si="3"/>
        <v/>
      </c>
      <c r="L40" s="39" t="str">
        <f>IF(A40&lt;&gt;"",IF(Portada!$C$13="Dias",Portada!$C$14+(G40-1),IF(Portada!$C$13="Semanas",Portada!$C$14+(G40-1)*7,EDATE(Portada!$C$14,(G40-1)))),"")</f>
        <v/>
      </c>
      <c r="M40" s="39" t="str">
        <f>IF(A40&lt;&gt;"",IF(Portada!$C$13="Dias",Portada!$C$14+(H40)-1,IF(Portada!$C$13="Semanas",Portada!$C$14+(H40)*7-1,EDATE(Portada!$C$14,(H40))-1)),"")</f>
        <v/>
      </c>
      <c r="N40" s="40" t="str">
        <f t="shared" si="4"/>
        <v/>
      </c>
      <c r="O40" s="41" t="str">
        <f t="shared" si="5"/>
        <v/>
      </c>
      <c r="P40" s="41" t="str">
        <f t="shared" si="6"/>
        <v/>
      </c>
      <c r="Q40" s="41" t="str">
        <f t="shared" si="7"/>
        <v/>
      </c>
      <c r="R40" s="41" t="str">
        <f t="shared" si="8"/>
        <v/>
      </c>
      <c r="S40" s="41" t="str">
        <f t="shared" si="9"/>
        <v/>
      </c>
      <c r="T40" s="41" t="str">
        <f t="shared" si="10"/>
        <v/>
      </c>
      <c r="U40" s="41" t="str">
        <f t="shared" si="11"/>
        <v/>
      </c>
      <c r="V40" s="41" t="str">
        <f t="shared" si="12"/>
        <v/>
      </c>
      <c r="W40" s="41" t="str">
        <f t="shared" si="13"/>
        <v/>
      </c>
      <c r="X40" s="41" t="str">
        <f t="shared" si="14"/>
        <v/>
      </c>
      <c r="Y40" s="41" t="str">
        <f t="shared" si="15"/>
        <v/>
      </c>
      <c r="Z40" s="41" t="str">
        <f t="shared" si="16"/>
        <v/>
      </c>
      <c r="AA40" s="41" t="str">
        <f t="shared" si="17"/>
        <v/>
      </c>
      <c r="AB40" s="41" t="str">
        <f t="shared" si="18"/>
        <v/>
      </c>
      <c r="AC40" s="41" t="str">
        <f t="shared" si="19"/>
        <v/>
      </c>
      <c r="AD40" s="41" t="str">
        <f t="shared" si="20"/>
        <v/>
      </c>
      <c r="AE40" s="41" t="str">
        <f t="shared" si="21"/>
        <v/>
      </c>
      <c r="AF40" s="41" t="str">
        <f t="shared" si="22"/>
        <v/>
      </c>
      <c r="AG40" s="41" t="str">
        <f t="shared" si="23"/>
        <v/>
      </c>
      <c r="AH40" s="41" t="str">
        <f t="shared" si="24"/>
        <v/>
      </c>
      <c r="AI40" s="41" t="str">
        <f t="shared" si="25"/>
        <v/>
      </c>
      <c r="AJ40" s="41" t="str">
        <f t="shared" si="26"/>
        <v/>
      </c>
      <c r="AK40" s="41" t="str">
        <f t="shared" si="27"/>
        <v/>
      </c>
      <c r="AL40" s="41" t="str">
        <f t="shared" si="28"/>
        <v/>
      </c>
      <c r="AM40" s="41" t="str">
        <f t="shared" si="29"/>
        <v/>
      </c>
      <c r="AN40" s="41" t="str">
        <f t="shared" si="30"/>
        <v/>
      </c>
      <c r="AO40" s="41" t="str">
        <f t="shared" si="31"/>
        <v/>
      </c>
      <c r="AP40" s="41" t="str">
        <f t="shared" si="32"/>
        <v/>
      </c>
      <c r="AQ40" s="41" t="str">
        <f t="shared" si="33"/>
        <v/>
      </c>
      <c r="AR40" s="41" t="str">
        <f t="shared" si="34"/>
        <v/>
      </c>
    </row>
    <row r="41" spans="1:44" x14ac:dyDescent="0.3">
      <c r="A41" s="33"/>
      <c r="B41" s="28"/>
      <c r="C41" s="34"/>
      <c r="D41" s="33"/>
      <c r="E41" s="33"/>
      <c r="F41" s="35"/>
      <c r="G41" s="42" t="str">
        <f t="shared" si="0"/>
        <v/>
      </c>
      <c r="H41" s="42" t="str">
        <f t="shared" si="1"/>
        <v/>
      </c>
      <c r="I41" s="37" t="str">
        <f t="array" ref="I41">IF(A41&lt;&gt;"",IF(COUNTIF($E$6:$E$45,A41)=0,MAX($H$6:$H$45),IFERROR(MIN(IF($E$6:$E$45=A41,($I$6:$I$45-$D$6:$D$45+1))),MAX($H$6:$H$45)+1)-1),"")</f>
        <v/>
      </c>
      <c r="J41" s="42" t="str">
        <f t="shared" si="2"/>
        <v/>
      </c>
      <c r="K41" s="43" t="str">
        <f t="shared" si="3"/>
        <v/>
      </c>
      <c r="L41" s="19" t="str">
        <f>IF(A41&lt;&gt;"",IF(Portada!$C$13="Dias",Portada!$C$14+(G41-1),IF(Portada!$C$13="Semanas",Portada!$C$14+(G41-1)*7,EDATE(Portada!$C$14,(G41-1)))),"")</f>
        <v/>
      </c>
      <c r="M41" s="19" t="str">
        <f>IF(A41&lt;&gt;"",IF(Portada!$C$13="Dias",Portada!$C$14+(H41)-1,IF(Portada!$C$13="Semanas",Portada!$C$14+(H41)*7-1,EDATE(Portada!$C$14,(H41))-1)),"")</f>
        <v/>
      </c>
      <c r="N41" s="44" t="str">
        <f t="shared" si="4"/>
        <v/>
      </c>
      <c r="O41" s="41" t="str">
        <f t="shared" si="5"/>
        <v/>
      </c>
      <c r="P41" s="41" t="str">
        <f t="shared" si="6"/>
        <v/>
      </c>
      <c r="Q41" s="41" t="str">
        <f t="shared" si="7"/>
        <v/>
      </c>
      <c r="R41" s="41" t="str">
        <f t="shared" si="8"/>
        <v/>
      </c>
      <c r="S41" s="41" t="str">
        <f t="shared" si="9"/>
        <v/>
      </c>
      <c r="T41" s="41" t="str">
        <f t="shared" si="10"/>
        <v/>
      </c>
      <c r="U41" s="41" t="str">
        <f t="shared" si="11"/>
        <v/>
      </c>
      <c r="V41" s="41" t="str">
        <f t="shared" si="12"/>
        <v/>
      </c>
      <c r="W41" s="41" t="str">
        <f t="shared" si="13"/>
        <v/>
      </c>
      <c r="X41" s="41" t="str">
        <f t="shared" si="14"/>
        <v/>
      </c>
      <c r="Y41" s="41" t="str">
        <f t="shared" si="15"/>
        <v/>
      </c>
      <c r="Z41" s="41" t="str">
        <f t="shared" si="16"/>
        <v/>
      </c>
      <c r="AA41" s="41" t="str">
        <f t="shared" si="17"/>
        <v/>
      </c>
      <c r="AB41" s="41" t="str">
        <f t="shared" si="18"/>
        <v/>
      </c>
      <c r="AC41" s="41" t="str">
        <f t="shared" si="19"/>
        <v/>
      </c>
      <c r="AD41" s="41" t="str">
        <f t="shared" si="20"/>
        <v/>
      </c>
      <c r="AE41" s="41" t="str">
        <f t="shared" si="21"/>
        <v/>
      </c>
      <c r="AF41" s="41" t="str">
        <f t="shared" si="22"/>
        <v/>
      </c>
      <c r="AG41" s="41" t="str">
        <f t="shared" si="23"/>
        <v/>
      </c>
      <c r="AH41" s="41" t="str">
        <f t="shared" si="24"/>
        <v/>
      </c>
      <c r="AI41" s="41" t="str">
        <f t="shared" si="25"/>
        <v/>
      </c>
      <c r="AJ41" s="41" t="str">
        <f t="shared" si="26"/>
        <v/>
      </c>
      <c r="AK41" s="41" t="str">
        <f t="shared" si="27"/>
        <v/>
      </c>
      <c r="AL41" s="41" t="str">
        <f t="shared" si="28"/>
        <v/>
      </c>
      <c r="AM41" s="41" t="str">
        <f t="shared" si="29"/>
        <v/>
      </c>
      <c r="AN41" s="41" t="str">
        <f t="shared" si="30"/>
        <v/>
      </c>
      <c r="AO41" s="41" t="str">
        <f t="shared" si="31"/>
        <v/>
      </c>
      <c r="AP41" s="41" t="str">
        <f t="shared" si="32"/>
        <v/>
      </c>
      <c r="AQ41" s="41" t="str">
        <f t="shared" si="33"/>
        <v/>
      </c>
      <c r="AR41" s="41" t="str">
        <f t="shared" si="34"/>
        <v/>
      </c>
    </row>
    <row r="42" spans="1:44" x14ac:dyDescent="0.3">
      <c r="A42" s="33"/>
      <c r="B42" s="28"/>
      <c r="C42" s="34"/>
      <c r="D42" s="33"/>
      <c r="E42" s="33"/>
      <c r="F42" s="35"/>
      <c r="G42" s="36" t="str">
        <f t="shared" si="0"/>
        <v/>
      </c>
      <c r="H42" s="36" t="str">
        <f t="shared" si="1"/>
        <v/>
      </c>
      <c r="I42" s="37" t="str">
        <f t="array" ref="I42">IF(A42&lt;&gt;"",IF(COUNTIF($E$6:$E$45,A42)=0,MAX($H$6:$H$45),IFERROR(MIN(IF($E$6:$E$45=A42,($I$6:$I$45-$D$6:$D$45+1))),MAX($H$6:$H$45)+1)-1),"")</f>
        <v/>
      </c>
      <c r="J42" s="36" t="str">
        <f t="shared" si="2"/>
        <v/>
      </c>
      <c r="K42" s="38" t="str">
        <f t="shared" si="3"/>
        <v/>
      </c>
      <c r="L42" s="39" t="str">
        <f>IF(A42&lt;&gt;"",IF(Portada!$C$13="Dias",Portada!$C$14+(G42-1),IF(Portada!$C$13="Semanas",Portada!$C$14+(G42-1)*7,EDATE(Portada!$C$14,(G42-1)))),"")</f>
        <v/>
      </c>
      <c r="M42" s="39" t="str">
        <f>IF(A42&lt;&gt;"",IF(Portada!$C$13="Dias",Portada!$C$14+(H42)-1,IF(Portada!$C$13="Semanas",Portada!$C$14+(H42)*7-1,EDATE(Portada!$C$14,(H42))-1)),"")</f>
        <v/>
      </c>
      <c r="N42" s="40" t="str">
        <f t="shared" si="4"/>
        <v/>
      </c>
      <c r="O42" s="41" t="str">
        <f t="shared" si="5"/>
        <v/>
      </c>
      <c r="P42" s="41" t="str">
        <f t="shared" si="6"/>
        <v/>
      </c>
      <c r="Q42" s="41" t="str">
        <f t="shared" si="7"/>
        <v/>
      </c>
      <c r="R42" s="41" t="str">
        <f t="shared" si="8"/>
        <v/>
      </c>
      <c r="S42" s="41" t="str">
        <f t="shared" si="9"/>
        <v/>
      </c>
      <c r="T42" s="41" t="str">
        <f t="shared" si="10"/>
        <v/>
      </c>
      <c r="U42" s="41" t="str">
        <f t="shared" si="11"/>
        <v/>
      </c>
      <c r="V42" s="41" t="str">
        <f t="shared" si="12"/>
        <v/>
      </c>
      <c r="W42" s="41" t="str">
        <f t="shared" si="13"/>
        <v/>
      </c>
      <c r="X42" s="41" t="str">
        <f t="shared" si="14"/>
        <v/>
      </c>
      <c r="Y42" s="41" t="str">
        <f t="shared" si="15"/>
        <v/>
      </c>
      <c r="Z42" s="41" t="str">
        <f t="shared" si="16"/>
        <v/>
      </c>
      <c r="AA42" s="41" t="str">
        <f t="shared" si="17"/>
        <v/>
      </c>
      <c r="AB42" s="41" t="str">
        <f t="shared" si="18"/>
        <v/>
      </c>
      <c r="AC42" s="41" t="str">
        <f t="shared" si="19"/>
        <v/>
      </c>
      <c r="AD42" s="41" t="str">
        <f t="shared" si="20"/>
        <v/>
      </c>
      <c r="AE42" s="41" t="str">
        <f t="shared" si="21"/>
        <v/>
      </c>
      <c r="AF42" s="41" t="str">
        <f t="shared" si="22"/>
        <v/>
      </c>
      <c r="AG42" s="41" t="str">
        <f t="shared" si="23"/>
        <v/>
      </c>
      <c r="AH42" s="41" t="str">
        <f t="shared" si="24"/>
        <v/>
      </c>
      <c r="AI42" s="41" t="str">
        <f t="shared" si="25"/>
        <v/>
      </c>
      <c r="AJ42" s="41" t="str">
        <f t="shared" si="26"/>
        <v/>
      </c>
      <c r="AK42" s="41" t="str">
        <f t="shared" si="27"/>
        <v/>
      </c>
      <c r="AL42" s="41" t="str">
        <f t="shared" si="28"/>
        <v/>
      </c>
      <c r="AM42" s="41" t="str">
        <f t="shared" si="29"/>
        <v/>
      </c>
      <c r="AN42" s="41" t="str">
        <f t="shared" si="30"/>
        <v/>
      </c>
      <c r="AO42" s="41" t="str">
        <f t="shared" si="31"/>
        <v/>
      </c>
      <c r="AP42" s="41" t="str">
        <f t="shared" si="32"/>
        <v/>
      </c>
      <c r="AQ42" s="41" t="str">
        <f t="shared" si="33"/>
        <v/>
      </c>
      <c r="AR42" s="41" t="str">
        <f t="shared" si="34"/>
        <v/>
      </c>
    </row>
    <row r="43" spans="1:44" x14ac:dyDescent="0.3">
      <c r="A43" s="33"/>
      <c r="B43" s="28"/>
      <c r="C43" s="34"/>
      <c r="D43" s="33"/>
      <c r="E43" s="33"/>
      <c r="F43" s="35"/>
      <c r="G43" s="42" t="str">
        <f t="shared" si="0"/>
        <v/>
      </c>
      <c r="H43" s="42" t="str">
        <f t="shared" si="1"/>
        <v/>
      </c>
      <c r="I43" s="37" t="str">
        <f t="array" ref="I43">IF(A43&lt;&gt;"",IF(COUNTIF($E$6:$E$45,A43)=0,MAX($H$6:$H$45),IFERROR(MIN(IF($E$6:$E$45=A43,($I$6:$I$45-$D$6:$D$45+1))),MAX($H$6:$H$45)+1)-1),"")</f>
        <v/>
      </c>
      <c r="J43" s="42" t="str">
        <f t="shared" si="2"/>
        <v/>
      </c>
      <c r="K43" s="43" t="str">
        <f t="shared" si="3"/>
        <v/>
      </c>
      <c r="L43" s="19" t="str">
        <f>IF(A43&lt;&gt;"",IF(Portada!$C$13="Dias",Portada!$C$14+(G43-1),IF(Portada!$C$13="Semanas",Portada!$C$14+(G43-1)*7,EDATE(Portada!$C$14,(G43-1)))),"")</f>
        <v/>
      </c>
      <c r="M43" s="19" t="str">
        <f>IF(A43&lt;&gt;"",IF(Portada!$C$13="Dias",Portada!$C$14+(H43)-1,IF(Portada!$C$13="Semanas",Portada!$C$14+(H43)*7-1,EDATE(Portada!$C$14,(H43))-1)),"")</f>
        <v/>
      </c>
      <c r="N43" s="44" t="str">
        <f t="shared" si="4"/>
        <v/>
      </c>
      <c r="O43" s="41" t="str">
        <f t="shared" si="5"/>
        <v/>
      </c>
      <c r="P43" s="41" t="str">
        <f t="shared" si="6"/>
        <v/>
      </c>
      <c r="Q43" s="41" t="str">
        <f t="shared" si="7"/>
        <v/>
      </c>
      <c r="R43" s="41" t="str">
        <f t="shared" si="8"/>
        <v/>
      </c>
      <c r="S43" s="41" t="str">
        <f t="shared" si="9"/>
        <v/>
      </c>
      <c r="T43" s="41" t="str">
        <f t="shared" si="10"/>
        <v/>
      </c>
      <c r="U43" s="41" t="str">
        <f t="shared" si="11"/>
        <v/>
      </c>
      <c r="V43" s="41" t="str">
        <f t="shared" si="12"/>
        <v/>
      </c>
      <c r="W43" s="41" t="str">
        <f t="shared" si="13"/>
        <v/>
      </c>
      <c r="X43" s="41" t="str">
        <f t="shared" si="14"/>
        <v/>
      </c>
      <c r="Y43" s="41" t="str">
        <f t="shared" si="15"/>
        <v/>
      </c>
      <c r="Z43" s="41" t="str">
        <f t="shared" si="16"/>
        <v/>
      </c>
      <c r="AA43" s="41" t="str">
        <f t="shared" si="17"/>
        <v/>
      </c>
      <c r="AB43" s="41" t="str">
        <f t="shared" si="18"/>
        <v/>
      </c>
      <c r="AC43" s="41" t="str">
        <f t="shared" si="19"/>
        <v/>
      </c>
      <c r="AD43" s="41" t="str">
        <f t="shared" si="20"/>
        <v/>
      </c>
      <c r="AE43" s="41" t="str">
        <f t="shared" si="21"/>
        <v/>
      </c>
      <c r="AF43" s="41" t="str">
        <f t="shared" si="22"/>
        <v/>
      </c>
      <c r="AG43" s="41" t="str">
        <f t="shared" si="23"/>
        <v/>
      </c>
      <c r="AH43" s="41" t="str">
        <f t="shared" si="24"/>
        <v/>
      </c>
      <c r="AI43" s="41" t="str">
        <f t="shared" si="25"/>
        <v/>
      </c>
      <c r="AJ43" s="41" t="str">
        <f t="shared" si="26"/>
        <v/>
      </c>
      <c r="AK43" s="41" t="str">
        <f t="shared" si="27"/>
        <v/>
      </c>
      <c r="AL43" s="41" t="str">
        <f t="shared" si="28"/>
        <v/>
      </c>
      <c r="AM43" s="41" t="str">
        <f t="shared" si="29"/>
        <v/>
      </c>
      <c r="AN43" s="41" t="str">
        <f t="shared" si="30"/>
        <v/>
      </c>
      <c r="AO43" s="41" t="str">
        <f t="shared" si="31"/>
        <v/>
      </c>
      <c r="AP43" s="41" t="str">
        <f t="shared" si="32"/>
        <v/>
      </c>
      <c r="AQ43" s="41" t="str">
        <f t="shared" si="33"/>
        <v/>
      </c>
      <c r="AR43" s="41" t="str">
        <f t="shared" si="34"/>
        <v/>
      </c>
    </row>
    <row r="44" spans="1:44" x14ac:dyDescent="0.3">
      <c r="A44" s="33"/>
      <c r="B44" s="28"/>
      <c r="C44" s="34"/>
      <c r="D44" s="33"/>
      <c r="E44" s="33"/>
      <c r="F44" s="35"/>
      <c r="G44" s="36" t="str">
        <f t="shared" si="0"/>
        <v/>
      </c>
      <c r="H44" s="36" t="str">
        <f t="shared" si="1"/>
        <v/>
      </c>
      <c r="I44" s="37" t="str">
        <f t="array" ref="I44">IF(A44&lt;&gt;"",IF(COUNTIF($E$6:$E$45,A44)=0,MAX($H$6:$H$45),IFERROR(MIN(IF($E$6:$E$45=A44,($I$6:$I$45-$D$6:$D$45+1))),MAX($H$6:$H$45)+1)-1),"")</f>
        <v/>
      </c>
      <c r="J44" s="36" t="str">
        <f t="shared" si="2"/>
        <v/>
      </c>
      <c r="K44" s="38" t="str">
        <f t="shared" si="3"/>
        <v/>
      </c>
      <c r="L44" s="39" t="str">
        <f>IF(A44&lt;&gt;"",IF(Portada!$C$13="Dias",Portada!$C$14+(G44-1),IF(Portada!$C$13="Semanas",Portada!$C$14+(G44-1)*7,EDATE(Portada!$C$14,(G44-1)))),"")</f>
        <v/>
      </c>
      <c r="M44" s="39" t="str">
        <f>IF(A44&lt;&gt;"",IF(Portada!$C$13="Dias",Portada!$C$14+(H44)-1,IF(Portada!$C$13="Semanas",Portada!$C$14+(H44)*7-1,EDATE(Portada!$C$14,(H44))-1)),"")</f>
        <v/>
      </c>
      <c r="N44" s="40" t="str">
        <f t="shared" si="4"/>
        <v/>
      </c>
      <c r="O44" s="41" t="str">
        <f t="shared" si="5"/>
        <v/>
      </c>
      <c r="P44" s="41" t="str">
        <f t="shared" si="6"/>
        <v/>
      </c>
      <c r="Q44" s="41" t="str">
        <f t="shared" si="7"/>
        <v/>
      </c>
      <c r="R44" s="41" t="str">
        <f t="shared" si="8"/>
        <v/>
      </c>
      <c r="S44" s="41" t="str">
        <f t="shared" si="9"/>
        <v/>
      </c>
      <c r="T44" s="41" t="str">
        <f t="shared" si="10"/>
        <v/>
      </c>
      <c r="U44" s="41" t="str">
        <f t="shared" si="11"/>
        <v/>
      </c>
      <c r="V44" s="41" t="str">
        <f t="shared" si="12"/>
        <v/>
      </c>
      <c r="W44" s="41" t="str">
        <f t="shared" si="13"/>
        <v/>
      </c>
      <c r="X44" s="41" t="str">
        <f t="shared" si="14"/>
        <v/>
      </c>
      <c r="Y44" s="41" t="str">
        <f t="shared" si="15"/>
        <v/>
      </c>
      <c r="Z44" s="41" t="str">
        <f t="shared" si="16"/>
        <v/>
      </c>
      <c r="AA44" s="41" t="str">
        <f t="shared" si="17"/>
        <v/>
      </c>
      <c r="AB44" s="41" t="str">
        <f t="shared" si="18"/>
        <v/>
      </c>
      <c r="AC44" s="41" t="str">
        <f t="shared" si="19"/>
        <v/>
      </c>
      <c r="AD44" s="41" t="str">
        <f t="shared" si="20"/>
        <v/>
      </c>
      <c r="AE44" s="41" t="str">
        <f t="shared" si="21"/>
        <v/>
      </c>
      <c r="AF44" s="41" t="str">
        <f t="shared" si="22"/>
        <v/>
      </c>
      <c r="AG44" s="41" t="str">
        <f t="shared" si="23"/>
        <v/>
      </c>
      <c r="AH44" s="41" t="str">
        <f t="shared" si="24"/>
        <v/>
      </c>
      <c r="AI44" s="41" t="str">
        <f t="shared" si="25"/>
        <v/>
      </c>
      <c r="AJ44" s="41" t="str">
        <f t="shared" si="26"/>
        <v/>
      </c>
      <c r="AK44" s="41" t="str">
        <f t="shared" si="27"/>
        <v/>
      </c>
      <c r="AL44" s="41" t="str">
        <f t="shared" si="28"/>
        <v/>
      </c>
      <c r="AM44" s="41" t="str">
        <f t="shared" si="29"/>
        <v/>
      </c>
      <c r="AN44" s="41" t="str">
        <f t="shared" si="30"/>
        <v/>
      </c>
      <c r="AO44" s="41" t="str">
        <f t="shared" si="31"/>
        <v/>
      </c>
      <c r="AP44" s="41" t="str">
        <f t="shared" si="32"/>
        <v/>
      </c>
      <c r="AQ44" s="41" t="str">
        <f t="shared" si="33"/>
        <v/>
      </c>
      <c r="AR44" s="41" t="str">
        <f t="shared" si="34"/>
        <v/>
      </c>
    </row>
    <row r="45" spans="1:44" x14ac:dyDescent="0.3">
      <c r="A45" s="33"/>
      <c r="B45" s="28"/>
      <c r="C45" s="34"/>
      <c r="D45" s="33"/>
      <c r="E45" s="33"/>
      <c r="F45" s="35"/>
      <c r="G45" s="42" t="str">
        <f t="shared" si="0"/>
        <v/>
      </c>
      <c r="H45" s="42" t="str">
        <f t="shared" si="1"/>
        <v/>
      </c>
      <c r="I45" s="37" t="str">
        <f t="array" ref="I45">IF(A45&lt;&gt;"",IF(COUNTIF($E$6:$E$45,A45)=0,MAX($H$6:$H$45),IFERROR(MIN(IF($E$6:$E$45=A45,($I$6:$I$45-$D$6:$D$45+1))),MAX($H$6:$H$45)+1)-1),"")</f>
        <v/>
      </c>
      <c r="J45" s="42" t="str">
        <f t="shared" si="2"/>
        <v/>
      </c>
      <c r="K45" s="43" t="str">
        <f t="shared" si="3"/>
        <v/>
      </c>
      <c r="L45" s="19" t="str">
        <f>IF(A45&lt;&gt;"",IF(Portada!$C$13="Dias",Portada!$C$14+(G45-1),IF(Portada!$C$13="Semanas",Portada!$C$14+(G45-1)*7,EDATE(Portada!$C$14,(G45-1)))),"")</f>
        <v/>
      </c>
      <c r="M45" s="19" t="str">
        <f>IF(A45&lt;&gt;"",IF(Portada!$C$13="Dias",Portada!$C$14+(H45)-1,IF(Portada!$C$13="Semanas",Portada!$C$14+(H45)*7-1,EDATE(Portada!$C$14,(H45))-1)),"")</f>
        <v/>
      </c>
      <c r="N45" s="44" t="str">
        <f t="shared" si="4"/>
        <v/>
      </c>
      <c r="O45" s="41" t="str">
        <f t="shared" si="5"/>
        <v/>
      </c>
      <c r="P45" s="41" t="str">
        <f t="shared" si="6"/>
        <v/>
      </c>
      <c r="Q45" s="41" t="str">
        <f t="shared" si="7"/>
        <v/>
      </c>
      <c r="R45" s="41" t="str">
        <f t="shared" si="8"/>
        <v/>
      </c>
      <c r="S45" s="41" t="str">
        <f t="shared" si="9"/>
        <v/>
      </c>
      <c r="T45" s="41" t="str">
        <f t="shared" si="10"/>
        <v/>
      </c>
      <c r="U45" s="41" t="str">
        <f t="shared" si="11"/>
        <v/>
      </c>
      <c r="V45" s="41" t="str">
        <f t="shared" si="12"/>
        <v/>
      </c>
      <c r="W45" s="41" t="str">
        <f t="shared" si="13"/>
        <v/>
      </c>
      <c r="X45" s="41" t="str">
        <f t="shared" si="14"/>
        <v/>
      </c>
      <c r="Y45" s="41" t="str">
        <f t="shared" si="15"/>
        <v/>
      </c>
      <c r="Z45" s="41" t="str">
        <f t="shared" si="16"/>
        <v/>
      </c>
      <c r="AA45" s="41" t="str">
        <f t="shared" si="17"/>
        <v/>
      </c>
      <c r="AB45" s="41" t="str">
        <f t="shared" si="18"/>
        <v/>
      </c>
      <c r="AC45" s="41" t="str">
        <f t="shared" si="19"/>
        <v/>
      </c>
      <c r="AD45" s="41" t="str">
        <f t="shared" si="20"/>
        <v/>
      </c>
      <c r="AE45" s="41" t="str">
        <f t="shared" si="21"/>
        <v/>
      </c>
      <c r="AF45" s="41" t="str">
        <f t="shared" si="22"/>
        <v/>
      </c>
      <c r="AG45" s="41" t="str">
        <f t="shared" si="23"/>
        <v/>
      </c>
      <c r="AH45" s="41" t="str">
        <f t="shared" si="24"/>
        <v/>
      </c>
      <c r="AI45" s="41" t="str">
        <f t="shared" si="25"/>
        <v/>
      </c>
      <c r="AJ45" s="41" t="str">
        <f t="shared" si="26"/>
        <v/>
      </c>
      <c r="AK45" s="41" t="str">
        <f t="shared" si="27"/>
        <v/>
      </c>
      <c r="AL45" s="41" t="str">
        <f t="shared" si="28"/>
        <v/>
      </c>
      <c r="AM45" s="41" t="str">
        <f t="shared" si="29"/>
        <v/>
      </c>
      <c r="AN45" s="41" t="str">
        <f t="shared" si="30"/>
        <v/>
      </c>
      <c r="AO45" s="41" t="str">
        <f t="shared" si="31"/>
        <v/>
      </c>
      <c r="AP45" s="41" t="str">
        <f t="shared" si="32"/>
        <v/>
      </c>
      <c r="AQ45" s="41" t="str">
        <f t="shared" si="33"/>
        <v/>
      </c>
      <c r="AR45" s="41" t="str">
        <f t="shared" si="34"/>
        <v/>
      </c>
    </row>
    <row r="46" spans="1:44" x14ac:dyDescent="0.3">
      <c r="A46" s="2" t="s">
        <v>15</v>
      </c>
      <c r="B46" s="2"/>
      <c r="C46" s="2"/>
      <c r="D46" s="2"/>
      <c r="E46" s="2"/>
      <c r="F46" s="2"/>
      <c r="G46" s="45"/>
      <c r="H46" s="46">
        <f>IFERROR(MAX($H$6:$H$45),0)</f>
        <v>23</v>
      </c>
      <c r="I46" s="45"/>
      <c r="J46" s="45"/>
      <c r="K46" s="45"/>
      <c r="L46" s="45"/>
      <c r="M46" s="45"/>
      <c r="N46" s="45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</row>
    <row r="47" spans="1:44" x14ac:dyDescent="0.3">
      <c r="A47" s="1" t="s">
        <v>97</v>
      </c>
      <c r="B47" s="1"/>
      <c r="C47" s="1"/>
      <c r="D47" s="1"/>
      <c r="E47" s="1"/>
      <c r="F47" s="1"/>
      <c r="G47" s="48"/>
      <c r="H47" s="49">
        <f ca="1">IFERROR(MAX(0,IF(Portada!$C$13="Dias",(Portada!$C$15-Portada!$C$14)+1,IF(Portada!$C$13="Semanas",INT((Portada!$C$15-Portada!$C$14)/7)+1,(DATEDIF(Portada!$C$14,Portada!$C$15,"m"))+1))),0)</f>
        <v>0</v>
      </c>
      <c r="I47" s="48"/>
      <c r="J47" s="48"/>
      <c r="K47" s="48"/>
      <c r="L47" s="48"/>
      <c r="M47" s="48"/>
      <c r="N47" s="48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</row>
  </sheetData>
  <mergeCells count="6">
    <mergeCell ref="A47:F47"/>
    <mergeCell ref="A1:AR1"/>
    <mergeCell ref="A2:AR2"/>
    <mergeCell ref="A3:AR3"/>
    <mergeCell ref="F4:H4"/>
    <mergeCell ref="A46:F46"/>
  </mergeCells>
  <conditionalFormatting sqref="K6:K45">
    <cfRule type="expression" dxfId="6" priority="5">
      <formula>$K6="SI"</formula>
    </cfRule>
  </conditionalFormatting>
  <conditionalFormatting sqref="N6:N45">
    <cfRule type="expression" dxfId="5" priority="6">
      <formula>AND(N6&lt;&gt;"",N6&lt;&gt;"OK")</formula>
    </cfRule>
    <cfRule type="expression" dxfId="4" priority="7">
      <formula>N6="OK"</formula>
    </cfRule>
  </conditionalFormatting>
  <conditionalFormatting sqref="O5:AR45">
    <cfRule type="expression" dxfId="3" priority="8">
      <formula>O$5=$H$47</formula>
    </cfRule>
  </conditionalFormatting>
  <conditionalFormatting sqref="O6:AR45">
    <cfRule type="expression" dxfId="2" priority="2">
      <formula>O6=2</formula>
    </cfRule>
    <cfRule type="expression" dxfId="1" priority="3">
      <formula>AND(O6=1,$K6="SI")</formula>
    </cfRule>
    <cfRule type="expression" dxfId="0" priority="4">
      <formula>O6=1</formula>
    </cfRule>
  </conditionalFormatting>
  <dataValidations count="2">
    <dataValidation type="whole" operator="greaterThanOrEqual" allowBlank="1" errorTitle="Duracion invalida" error="La duracion debe ser un numero entero (1 o mas)." sqref="D6:D45" xr:uid="{00000000-0002-0000-0200-000000000000}">
      <formula1>1</formula1>
      <formula2>0</formula2>
    </dataValidation>
    <dataValidation type="decimal" allowBlank="1" errorTitle="Avance invalido" error="El avance debe estar entre 0% y 100%." sqref="F6:F45" xr:uid="{00000000-0002-0000-0200-000001000000}">
      <formula1>0</formula1>
      <formula2>1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showGridLines="0" zoomScaleNormal="100" workbookViewId="0"/>
  </sheetViews>
  <sheetFormatPr baseColWidth="10" defaultColWidth="8.6640625" defaultRowHeight="14.4" x14ac:dyDescent="0.3"/>
  <cols>
    <col min="1" max="1" width="22" customWidth="1"/>
    <col min="2" max="2" width="14" customWidth="1"/>
    <col min="3" max="3" width="16" customWidth="1"/>
    <col min="4" max="4" width="18" customWidth="1"/>
  </cols>
  <sheetData>
    <row r="1" spans="1:4" ht="21.75" customHeight="1" x14ac:dyDescent="0.3">
      <c r="A1" s="4" t="s">
        <v>27</v>
      </c>
      <c r="B1" s="4"/>
      <c r="C1" s="4"/>
      <c r="D1" s="4"/>
    </row>
    <row r="2" spans="1:4" ht="21.75" customHeight="1" x14ac:dyDescent="0.3">
      <c r="A2" s="5" t="s">
        <v>98</v>
      </c>
      <c r="B2" s="5"/>
      <c r="C2" s="5"/>
      <c r="D2" s="5"/>
    </row>
    <row r="3" spans="1:4" ht="21.75" customHeight="1" x14ac:dyDescent="0.3">
      <c r="A3" s="7" t="s">
        <v>99</v>
      </c>
      <c r="B3" s="7"/>
      <c r="C3" s="7"/>
      <c r="D3" s="7"/>
    </row>
    <row r="5" spans="1:4" ht="21.75" customHeight="1" x14ac:dyDescent="0.3">
      <c r="A5" s="31" t="s">
        <v>61</v>
      </c>
      <c r="B5" s="31" t="s">
        <v>100</v>
      </c>
      <c r="C5" s="31" t="s">
        <v>101</v>
      </c>
      <c r="D5" s="31" t="s">
        <v>102</v>
      </c>
    </row>
    <row r="6" spans="1:4" x14ac:dyDescent="0.3">
      <c r="A6" s="28" t="s">
        <v>74</v>
      </c>
      <c r="B6" s="36">
        <f>COUNTIF(Cronograma!$C$6:$C$45,A6)</f>
        <v>2</v>
      </c>
      <c r="C6" s="36">
        <f>SUMIF(Cronograma!$C$6:$C$45,A6,Cronograma!$D$6:$D$45)</f>
        <v>2</v>
      </c>
      <c r="D6" s="51">
        <f>IFERROR(SUMPRODUCT((Cronograma!$C$6:$C$45=A6)*Cronograma!$D$6:$D$45*Cronograma!$F$6:$F$45)/SUMIF(Cronograma!$C$6:$C$45,A6,Cronograma!$D$6:$D$45),0)</f>
        <v>1</v>
      </c>
    </row>
    <row r="7" spans="1:4" x14ac:dyDescent="0.3">
      <c r="A7" s="28" t="s">
        <v>77</v>
      </c>
      <c r="B7" s="42">
        <f>COUNTIF(Cronograma!$C$6:$C$45,A7)</f>
        <v>8</v>
      </c>
      <c r="C7" s="42">
        <f>SUMIF(Cronograma!$C$6:$C$45,A7,Cronograma!$D$6:$D$45)</f>
        <v>12</v>
      </c>
      <c r="D7" s="52">
        <f>IFERROR(SUMPRODUCT((Cronograma!$C$6:$C$45=A7)*Cronograma!$D$6:$D$45*Cronograma!$F$6:$F$45)/SUMIF(Cronograma!$C$6:$C$45,A7,Cronograma!$D$6:$D$45),0)</f>
        <v>0.16666666666666666</v>
      </c>
    </row>
    <row r="8" spans="1:4" x14ac:dyDescent="0.3">
      <c r="A8" s="28" t="s">
        <v>88</v>
      </c>
      <c r="B8" s="36">
        <f>COUNTIF(Cronograma!$C$6:$C$45,A8)</f>
        <v>3</v>
      </c>
      <c r="C8" s="36">
        <f>SUMIF(Cronograma!$C$6:$C$45,A8,Cronograma!$D$6:$D$45)</f>
        <v>5</v>
      </c>
      <c r="D8" s="51">
        <f>IFERROR(SUMPRODUCT((Cronograma!$C$6:$C$45=A8)*Cronograma!$D$6:$D$45*Cronograma!$F$6:$F$45)/SUMIF(Cronograma!$C$6:$C$45,A8,Cronograma!$D$6:$D$45),0)</f>
        <v>0</v>
      </c>
    </row>
    <row r="9" spans="1:4" x14ac:dyDescent="0.3">
      <c r="A9" s="28" t="s">
        <v>86</v>
      </c>
      <c r="B9" s="42">
        <f>COUNTIF(Cronograma!$C$6:$C$45,A9)</f>
        <v>5</v>
      </c>
      <c r="C9" s="42">
        <f>SUMIF(Cronograma!$C$6:$C$45,A9,Cronograma!$D$6:$D$45)</f>
        <v>9</v>
      </c>
      <c r="D9" s="52">
        <f>IFERROR(SUMPRODUCT((Cronograma!$C$6:$C$45=A9)*Cronograma!$D$6:$D$45*Cronograma!$F$6:$F$45)/SUMIF(Cronograma!$C$6:$C$45,A9,Cronograma!$D$6:$D$45),0)</f>
        <v>0</v>
      </c>
    </row>
    <row r="10" spans="1:4" x14ac:dyDescent="0.3">
      <c r="A10" s="28" t="s">
        <v>96</v>
      </c>
      <c r="B10" s="36">
        <f>COUNTIF(Cronograma!$C$6:$C$45,A10)</f>
        <v>1</v>
      </c>
      <c r="C10" s="36">
        <f>SUMIF(Cronograma!$C$6:$C$45,A10,Cronograma!$D$6:$D$45)</f>
        <v>1</v>
      </c>
      <c r="D10" s="51">
        <f>IFERROR(SUMPRODUCT((Cronograma!$C$6:$C$45=A10)*Cronograma!$D$6:$D$45*Cronograma!$F$6:$F$45)/SUMIF(Cronograma!$C$6:$C$45,A10,Cronograma!$D$6:$D$45),0)</f>
        <v>0</v>
      </c>
    </row>
    <row r="11" spans="1:4" x14ac:dyDescent="0.3">
      <c r="A11" s="53" t="s">
        <v>103</v>
      </c>
      <c r="B11" s="46">
        <f>SUM(B6:B10)</f>
        <v>19</v>
      </c>
      <c r="C11" s="46">
        <f>SUM(C6:C10)</f>
        <v>29</v>
      </c>
      <c r="D11" s="54">
        <f>IFERROR(SUMPRODUCT(Cronograma!$D$6:$D$45*Cronograma!$F$6:$F$45)/SUM(Cronograma!$D$6:$D$45),0)</f>
        <v>0.13793103448275862</v>
      </c>
    </row>
    <row r="13" spans="1:4" x14ac:dyDescent="0.3">
      <c r="A13" s="55" t="s">
        <v>104</v>
      </c>
    </row>
  </sheetData>
  <mergeCells count="3">
    <mergeCell ref="A1:D1"/>
    <mergeCell ref="A2:D2"/>
    <mergeCell ref="A3:D3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Portada</vt:lpstr>
      <vt:lpstr>Instrucciones</vt:lpstr>
      <vt:lpstr>Cronograma</vt:lpstr>
      <vt:lpstr>Resumen por Fase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Calculaobrachile</dc:creator>
  <dc:description/>
  <cp:revision>0</cp:revision>
  <dcterms:created xsi:type="dcterms:W3CDTF">2026-07-15T18:42:23Z</dcterms:created>
  <dcterms:modified xsi:type="dcterms:W3CDTF">2026-07-16T18:27:52Z</dcterms:modified>
  <dc:language>en-US</dc:language>
</cp:coreProperties>
</file>