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ortada" sheetId="1" state="visible" r:id="rId3"/>
    <sheet name="Instrucciones" sheetId="2" state="visible" r:id="rId4"/>
    <sheet name="Comparador" sheetId="3" state="visible" r:id="rId5"/>
    <sheet name="Resumen y Decisión"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<sst xmlns="http://schemas.openxmlformats.org/spreadsheetml/2006/main" count="183" uniqueCount="149">
  <si>
    <t xml:space="preserve">CALCULA OBRA CHILE</t>
  </si>
  <si>
    <t xml:space="preserve">Comparador de Cotizaciones</t>
  </si>
  <si>
    <t xml:space="preserve">www.calculaobrachile.com   |   contacto@calculaobrachile.com</t>
  </si>
  <si>
    <t xml:space="preserve">ANÁLISIS PARTIDA POR PARTIDA DE HASTA 3 COTIZACIONES</t>
  </si>
  <si>
    <t xml:space="preserve">RESUMEN</t>
  </si>
  <si>
    <t xml:space="preserve">Mi presupuesto de referencia</t>
  </si>
  <si>
    <t xml:space="preserve">Cotización más barata (total)</t>
  </si>
  <si>
    <t xml:space="preserve">Cotización más cara (total)</t>
  </si>
  <si>
    <t xml:space="preserve">MIX ÓPTIMO (lo mejor de cada uno)</t>
  </si>
  <si>
    <t xml:space="preserve">Partidas con alguna cotización faltante</t>
  </si>
  <si>
    <t xml:space="preserve">El error más común al comparar cotizaciones es mirar solo el total. Una cotización puede parecer más barata simplemente porque dejó partidas fuera. Esta planilla compara partida por partida, detecta lo que falta y te muestra quién es más conveniente en cada ítem.</t>
  </si>
  <si>
    <t xml:space="preserve">CALCULA OBRA CHILE  |  COMPARADOR DE COTIZACIONES</t>
  </si>
  <si>
    <t xml:space="preserve">CÓMO USAR ESTA PLANTILLA - PASO A PASO</t>
  </si>
  <si>
    <t xml:space="preserve">PARA QUÉ SIRVE</t>
  </si>
  <si>
    <t xml:space="preserve">Cuando pides 3 cotizaciones para una obra, cada una viene con partidas distintas, en otro orden y a veces incompletas. Comparar solo los totales es un error: la más barata puede serlo porque dejó trabajo fuera. Esta planilla compara PARTIDA POR PARTIDA, detecta lo que falta y te dice quién conviene en cada ítem.</t>
  </si>
  <si>
    <t xml:space="preserve">PASO 1 - Registra los oferentes (hoja Comparador)</t>
  </si>
  <si>
    <t xml:space="preserve">   -  Escribe el nombre de cada empresa o maestro, fecha de la cotización, plazo, forma de pago y validez.</t>
  </si>
  <si>
    <t xml:space="preserve">   -  Los nombres que escribas aparecen automáticamente en los encabezados y en el resumen.</t>
  </si>
  <si>
    <t xml:space="preserve">PASO 2 - Escribe tus partidas UNA sola vez</t>
  </si>
  <si>
    <t xml:space="preserve">   -  N°, partida, unidad y cantidad. Usa las mismas partidas de tu presupuesto o de las bases de licitación.</t>
  </si>
  <si>
    <t xml:space="preserve">   -  En MI PRESUPUESTO pon tu precio unitario estimado (si no tienes, déjalo en blanco).</t>
  </si>
  <si>
    <t xml:space="preserve">PASO 3 - Ingresa el precio unitario de cada cotización</t>
  </si>
  <si>
    <t xml:space="preserve">   -  Una columna por oferente. IMPORTANTE: si un oferente NO incluyó esa partida, deja la celda EN BLANCO.</t>
  </si>
  <si>
    <t xml:space="preserve">   -  La celda se pinta ROJA y la planilla cuenta esa partida como faltante.</t>
  </si>
  <si>
    <t xml:space="preserve">   -  El precio más bajo de cada fila se pinta VERDE automáticamente.</t>
  </si>
  <si>
    <t xml:space="preserve">PASO 4 - Lee las columnas de análisis</t>
  </si>
  <si>
    <t xml:space="preserve">   -  MEJOR PRECIO: el unitario más bajo de esa partida y quién lo ofrece.</t>
  </si>
  <si>
    <t xml:space="preserve">   -  DIF. vs MI PPTO: si el mejor precio está sobre (rojo) o bajo (verde) tu estimación.</t>
  </si>
  <si>
    <t xml:space="preserve">   -  ALERTA: te avisa si falta en alguna cotización, si nadie la cotizó, o si el precio es sospechosamente bajo (menos del 70% de tu presupuesto: puede ser un error o trabajo incompleto).</t>
  </si>
  <si>
    <t xml:space="preserve">PASO 5 - Revisa el MIX ÓPTIMO</t>
  </si>
  <si>
    <t xml:space="preserve">   -  Es cuánto costaría la obra contratando cada partida con el oferente más barato.</t>
  </si>
  <si>
    <t xml:space="preserve">   -  Sirve como referencia de negociación: 'la partida X me la ofrecen a este precio'.</t>
  </si>
  <si>
    <t xml:space="preserve">   -  Ojo: dividir una obra entre varios contratistas complica la coordinación y las garantías. Úsalo con criterio.</t>
  </si>
  <si>
    <t xml:space="preserve">PASO 6 - Cierra con el respaldo (hoja Resumen y Decisión)</t>
  </si>
  <si>
    <t xml:space="preserve">   -  Cuadro comparativo listo para presentar o imprimir: totales, diferencias, partidas faltantes y en cuántas partidas cada uno es el más barato.</t>
  </si>
  <si>
    <t xml:space="preserve">   -  Registra la cotización seleccionada, el motivo, quién decide y la fecha. Con firmas queda como respaldo formal del proceso de selección.</t>
  </si>
  <si>
    <t xml:space="preserve">REGLA DE ORO</t>
  </si>
  <si>
    <t xml:space="preserve">   -  Nunca compares totales si las cotizaciones no incluyen las mismas partidas. Primero completa lo que falta (pídele al oferente que cotice esas partidas) y recién ahí compara.</t>
  </si>
  <si>
    <t xml:space="preserve">Escribe tus partidas una sola vez y el precio unitario de cada cotización. Deja EN BLANCO la partida que un oferente no incluyó: la planilla la detecta como faltante. Identifica el más barato por partida y calcula cuánto ahorrarías contratando lo mejor de cada uno.</t>
  </si>
  <si>
    <t xml:space="preserve">DATOS DE LOS OFERENTES</t>
  </si>
  <si>
    <t xml:space="preserve">CONCEPTO</t>
  </si>
  <si>
    <t xml:space="preserve">MI PRESUPUESTO (referencia)</t>
  </si>
  <si>
    <t xml:space="preserve">COTIZACIÓN 1</t>
  </si>
  <si>
    <t xml:space="preserve">COTIZACIÓN 2</t>
  </si>
  <si>
    <t xml:space="preserve">COTIZACIÓN 3</t>
  </si>
  <si>
    <t xml:space="preserve">Nombre del oferente / empresa</t>
  </si>
  <si>
    <t xml:space="preserve">(mi estimación)</t>
  </si>
  <si>
    <t xml:space="preserve">Constructora A</t>
  </si>
  <si>
    <t xml:space="preserve">Constructora B</t>
  </si>
  <si>
    <t xml:space="preserve">Maestro C</t>
  </si>
  <si>
    <t xml:space="preserve">Fecha de la cotización</t>
  </si>
  <si>
    <t xml:space="preserve">-</t>
  </si>
  <si>
    <t xml:space="preserve">Plazo ofrecido (días)</t>
  </si>
  <si>
    <t xml:space="preserve">Forma de pago</t>
  </si>
  <si>
    <t xml:space="preserve">30/40/30</t>
  </si>
  <si>
    <t xml:space="preserve">50/50</t>
  </si>
  <si>
    <t xml:space="preserve">Por avance</t>
  </si>
  <si>
    <t xml:space="preserve">Validez de la oferta</t>
  </si>
  <si>
    <t xml:space="preserve">30 días</t>
  </si>
  <si>
    <t xml:space="preserve">15 días</t>
  </si>
  <si>
    <t xml:space="preserve">N°</t>
  </si>
  <si>
    <t xml:space="preserve">PARTIDA</t>
  </si>
  <si>
    <t xml:space="preserve">UN.</t>
  </si>
  <si>
    <t xml:space="preserve">CANT.</t>
  </si>
  <si>
    <t xml:space="preserve">MI PRESUPUESTO</t>
  </si>
  <si>
    <t xml:space="preserve">MEJOR PRECIO</t>
  </si>
  <si>
    <t xml:space="preserve">DIF. vs MI PPTO</t>
  </si>
  <si>
    <t xml:space="preserve">ALERTA</t>
  </si>
  <si>
    <t xml:space="preserve">P. UNIT.</t>
  </si>
  <si>
    <t xml:space="preserve">TOTAL</t>
  </si>
  <si>
    <t xml:space="preserve">UNITARIO</t>
  </si>
  <si>
    <t xml:space="preserve">OFERENTE</t>
  </si>
  <si>
    <t xml:space="preserve">1</t>
  </si>
  <si>
    <t xml:space="preserve">Instalación de faenas</t>
  </si>
  <si>
    <t xml:space="preserve">gl</t>
  </si>
  <si>
    <t xml:space="preserve">2</t>
  </si>
  <si>
    <t xml:space="preserve">Excavación de fundaciones</t>
  </si>
  <si>
    <t xml:space="preserve">m3</t>
  </si>
  <si>
    <t xml:space="preserve">3</t>
  </si>
  <si>
    <t xml:space="preserve">Emplantillado</t>
  </si>
  <si>
    <t xml:space="preserve">m2</t>
  </si>
  <si>
    <t xml:space="preserve">4</t>
  </si>
  <si>
    <t xml:space="preserve">Hormigón fundaciones H-25</t>
  </si>
  <si>
    <t xml:space="preserve">5</t>
  </si>
  <si>
    <t xml:space="preserve">Enfierradura</t>
  </si>
  <si>
    <t xml:space="preserve">kg</t>
  </si>
  <si>
    <t xml:space="preserve">6</t>
  </si>
  <si>
    <t xml:space="preserve">Moldaje fundaciones</t>
  </si>
  <si>
    <t xml:space="preserve">7</t>
  </si>
  <si>
    <t xml:space="preserve">Radier e=10cm</t>
  </si>
  <si>
    <t xml:space="preserve">8</t>
  </si>
  <si>
    <t xml:space="preserve">Sobrecimiento</t>
  </si>
  <si>
    <t xml:space="preserve">ml</t>
  </si>
  <si>
    <t xml:space="preserve">9</t>
  </si>
  <si>
    <t xml:space="preserve">Estructura de muros</t>
  </si>
  <si>
    <t xml:space="preserve">10</t>
  </si>
  <si>
    <t xml:space="preserve">Techumbre</t>
  </si>
  <si>
    <t xml:space="preserve">11</t>
  </si>
  <si>
    <t xml:space="preserve">Instalación sanitaria</t>
  </si>
  <si>
    <t xml:space="preserve">12</t>
  </si>
  <si>
    <t xml:space="preserve">Instalación eléctrica</t>
  </si>
  <si>
    <t xml:space="preserve">TOTALES</t>
  </si>
  <si>
    <t xml:space="preserve">Verde = el precio más bajo de esa partida. Rojo en una columna = ese oferente NO cotizó esa partida (ojo: su total parece más barato porque le falta trabajo). El MIX ÓPTIMO es cuánto costaría contratando cada partida con el más barato: úsalo como referencia de negociación, no siempre conviene dividir la obra entre varios.</t>
  </si>
  <si>
    <t xml:space="preserve">RESUMEN COMPARATIVO Y RESPALDO DE DECISIÓN</t>
  </si>
  <si>
    <t xml:space="preserve">Cuadro resumen para presentar al mandante o dejar como respaldo del proceso de selección. Se llena solo con lo que registres en la hoja Comparador.</t>
  </si>
  <si>
    <t xml:space="preserve">MIX ÓPTIMO</t>
  </si>
  <si>
    <t xml:space="preserve">Total cotizado</t>
  </si>
  <si>
    <t xml:space="preserve">Diferencia vs mi presupuesto</t>
  </si>
  <si>
    <t xml:space="preserve">Diferencia %</t>
  </si>
  <si>
    <t xml:space="preserve">Partidas NO cotizadas</t>
  </si>
  <si>
    <t xml:space="preserve">Partidas donde es el más barato</t>
  </si>
  <si>
    <t xml:space="preserve">EVALUACIÓN AUTOMÁTICA DE LAS COTIZACIONES</t>
  </si>
  <si>
    <t xml:space="preserve">CRITERIO</t>
  </si>
  <si>
    <t xml:space="preserve">PESO</t>
  </si>
  <si>
    <t xml:space="preserve">CÓMO SE CALCULA</t>
  </si>
  <si>
    <t xml:space="preserve">Precio total</t>
  </si>
  <si>
    <t xml:space="preserve">100 pts al total más bajo; el resto en proporción</t>
  </si>
  <si>
    <t xml:space="preserve">Cotización completa</t>
  </si>
  <si>
    <t xml:space="preserve">100 pts si cotizó todas las partidas</t>
  </si>
  <si>
    <t xml:space="preserve">Mejor precio por partida</t>
  </si>
  <si>
    <t xml:space="preserve">% de partidas donde es el más conveniente</t>
  </si>
  <si>
    <t xml:space="preserve">Plazo de ejecución</t>
  </si>
  <si>
    <t xml:space="preserve">100 pts al plazo más corto</t>
  </si>
  <si>
    <t xml:space="preserve">PUNTAJE FINAL (0-100)</t>
  </si>
  <si>
    <t xml:space="preserve">Suma ponderada. Los PESOS son editables (ámbar)</t>
  </si>
  <si>
    <t xml:space="preserve">Estado</t>
  </si>
  <si>
    <t xml:space="preserve">Una cotización incompleta no se puede comparar de frente</t>
  </si>
  <si>
    <t xml:space="preserve">RECOMENDACIÓN AUTOMÁTICA</t>
  </si>
  <si>
    <t xml:space="preserve">Cotización recomendada</t>
  </si>
  <si>
    <t xml:space="preserve">Motivo (generado automáticamente)</t>
  </si>
  <si>
    <t xml:space="preserve">ALERTAS DE RIESGO DETECTADAS</t>
  </si>
  <si>
    <t xml:space="preserve">Cotizaciones incompletas</t>
  </si>
  <si>
    <t xml:space="preserve">Dispersión de precios</t>
  </si>
  <si>
    <t xml:space="preserve">Partidas con precio anómalo</t>
  </si>
  <si>
    <t xml:space="preserve">Partidas que nadie cotizó</t>
  </si>
  <si>
    <t xml:space="preserve">DECISIÓN FINAL Y RESPALDO</t>
  </si>
  <si>
    <t xml:space="preserve">La recomendación de arriba es automática y se basa solo en los datos de la planilla. La decisión final es tuya: hay factores que ninguna planilla conoce (experiencia previa, referencias, capacidad real, respaldo financiero).</t>
  </si>
  <si>
    <t xml:space="preserve">¿Acepta la recomendación?</t>
  </si>
  <si>
    <t xml:space="preserve">Si</t>
  </si>
  <si>
    <t xml:space="preserve">Cotización finalmente seleccionada</t>
  </si>
  <si>
    <t xml:space="preserve">Si difiere, justifica por qué</t>
  </si>
  <si>
    <t xml:space="preserve">(completar solo si no acepta la recomendación)</t>
  </si>
  <si>
    <t xml:space="preserve">Quién decide</t>
  </si>
  <si>
    <t xml:space="preserve">Nombre y cargo</t>
  </si>
  <si>
    <t xml:space="preserve">Fecha de la decisión</t>
  </si>
  <si>
    <t xml:space="preserve">_______________________</t>
  </si>
  <si>
    <t xml:space="preserve">ELABORADO POR</t>
  </si>
  <si>
    <t xml:space="preserve">REVISADO POR</t>
  </si>
  <si>
    <t xml:space="preserve">APROBADO POR</t>
  </si>
</sst>
</file>

<file path=xl/styles.xml><?xml version="1.0" encoding="utf-8"?>
<styleSheet xmlns="http://schemas.openxmlformats.org/spreadsheetml/2006/main">
  <numFmts count="8">
    <numFmt numFmtId="164" formatCode="General"/>
    <numFmt numFmtId="165" formatCode="\$#,##0"/>
    <numFmt numFmtId="166" formatCode="#,##0"/>
    <numFmt numFmtId="167" formatCode="dd\-mm\-yyyy"/>
    <numFmt numFmtId="168" formatCode="#,##0.00"/>
    <numFmt numFmtId="169" formatCode="0.0%"/>
    <numFmt numFmtId="170" formatCode="0%"/>
    <numFmt numFmtId="171" formatCode="0.0"/>
  </numFmts>
  <fonts count="28">
    <font>
      <sz val="11"/>
      <color theme="1"/>
      <name val="Calibri"/>
      <family val="2"/>
      <charset val="1"/>
    </font>
    <font>
      <sz val="10"/>
      <name val="Arial"/>
      <family val="0"/>
    </font>
    <font>
      <sz val="10"/>
      <name val="Arial"/>
      <family val="0"/>
    </font>
    <font>
      <sz val="10"/>
      <name val="Arial"/>
      <family val="0"/>
    </font>
    <font>
      <b val="true"/>
      <sz val="18"/>
      <color rgb="FF102A43"/>
      <name val="Arial"/>
      <family val="0"/>
      <charset val="1"/>
    </font>
    <font>
      <i val="true"/>
      <sz val="10"/>
      <color rgb="FF0F766E"/>
      <name val="Arial"/>
      <family val="0"/>
      <charset val="1"/>
    </font>
    <font>
      <sz val="9"/>
      <color rgb="FF1E293B"/>
      <name val="Arial"/>
      <family val="0"/>
      <charset val="1"/>
    </font>
    <font>
      <b val="true"/>
      <sz val="9"/>
      <color rgb="FFFFFFFF"/>
      <name val="Arial"/>
      <family val="0"/>
      <charset val="1"/>
    </font>
    <font>
      <b val="true"/>
      <sz val="14"/>
      <color rgb="FFFFFFFF"/>
      <name val="Arial"/>
      <family val="0"/>
      <charset val="1"/>
    </font>
    <font>
      <b val="true"/>
      <sz val="9"/>
      <color rgb="FF1E293B"/>
      <name val="Arial"/>
      <family val="0"/>
      <charset val="1"/>
    </font>
    <font>
      <b val="true"/>
      <sz val="10"/>
      <color rgb="FF102A43"/>
      <name val="Arial"/>
      <family val="0"/>
      <charset val="1"/>
    </font>
    <font>
      <b val="true"/>
      <sz val="12"/>
      <color rgb="FF16A34A"/>
      <name val="Arial"/>
      <family val="0"/>
      <charset val="1"/>
    </font>
    <font>
      <b val="true"/>
      <sz val="10"/>
      <color rgb="FFDC2626"/>
      <name val="Arial"/>
      <family val="0"/>
      <charset val="1"/>
    </font>
    <font>
      <i val="true"/>
      <sz val="8"/>
      <color rgb="FF64748B"/>
      <name val="Arial"/>
      <family val="0"/>
      <charset val="1"/>
    </font>
    <font>
      <b val="true"/>
      <sz val="12"/>
      <color rgb="FFFFFFFF"/>
      <name val="Arial"/>
      <family val="0"/>
      <charset val="1"/>
    </font>
    <font>
      <b val="true"/>
      <sz val="11"/>
      <color rgb="FFFFFFFF"/>
      <name val="Arial"/>
      <family val="0"/>
      <charset val="1"/>
    </font>
    <font>
      <b val="true"/>
      <sz val="10"/>
      <color rgb="FFFFFFFF"/>
      <name val="Arial"/>
      <family val="0"/>
      <charset val="1"/>
    </font>
    <font>
      <b val="true"/>
      <sz val="9"/>
      <color rgb="FF102A43"/>
      <name val="Arial"/>
      <family val="0"/>
      <charset val="1"/>
    </font>
    <font>
      <b val="true"/>
      <sz val="8.5"/>
      <color rgb="FF1E293B"/>
      <name val="Arial"/>
      <family val="0"/>
      <charset val="1"/>
    </font>
    <font>
      <i val="true"/>
      <sz val="8.5"/>
      <color rgb="FF64748B"/>
      <name val="Arial"/>
      <family val="0"/>
      <charset val="1"/>
    </font>
    <font>
      <sz val="8.5"/>
      <color rgb="FF1E293B"/>
      <name val="Arial"/>
      <family val="0"/>
      <charset val="1"/>
    </font>
    <font>
      <b val="true"/>
      <sz val="8"/>
      <color rgb="FFFFFFFF"/>
      <name val="Arial"/>
      <family val="0"/>
      <charset val="1"/>
    </font>
    <font>
      <b val="true"/>
      <sz val="8"/>
      <color rgb="FF102A43"/>
      <name val="Arial"/>
      <family val="0"/>
      <charset val="1"/>
    </font>
    <font>
      <sz val="8"/>
      <color rgb="FF1E293B"/>
      <name val="Arial"/>
      <family val="0"/>
      <charset val="1"/>
    </font>
    <font>
      <i val="true"/>
      <sz val="8"/>
      <color rgb="FF102A43"/>
      <name val="Arial"/>
      <family val="0"/>
      <charset val="1"/>
    </font>
    <font>
      <b val="true"/>
      <sz val="9.5"/>
      <color rgb="FF1E293B"/>
      <name val="Arial"/>
      <family val="0"/>
      <charset val="1"/>
    </font>
    <font>
      <b val="true"/>
      <sz val="12"/>
      <color rgb="FF102A43"/>
      <name val="Arial"/>
      <family val="0"/>
      <charset val="1"/>
    </font>
    <font>
      <b val="true"/>
      <sz val="8.5"/>
      <color rgb="FF64748B"/>
      <name val="Arial"/>
      <family val="0"/>
      <charset val="1"/>
    </font>
  </fonts>
  <fills count="11">
    <fill>
      <patternFill patternType="none"/>
    </fill>
    <fill>
      <patternFill patternType="gray125"/>
    </fill>
    <fill>
      <patternFill patternType="solid">
        <fgColor rgb="FF102A43"/>
        <bgColor rgb="FF1E293B"/>
      </patternFill>
    </fill>
    <fill>
      <patternFill patternType="solid">
        <fgColor rgb="FF0F766E"/>
        <bgColor rgb="FF008080"/>
      </patternFill>
    </fill>
    <fill>
      <patternFill patternType="solid">
        <fgColor rgb="FFF1F5F9"/>
        <bgColor rgb="FFFFFFFF"/>
      </patternFill>
    </fill>
    <fill>
      <patternFill patternType="solid">
        <fgColor rgb="FFDCFCE7"/>
        <bgColor rgb="FFCCFFCC"/>
      </patternFill>
    </fill>
    <fill>
      <patternFill patternType="solid">
        <fgColor rgb="FFFEE2E2"/>
        <bgColor rgb="FFFEF3C7"/>
      </patternFill>
    </fill>
    <fill>
      <patternFill patternType="solid">
        <fgColor rgb="FFF59E0B"/>
        <bgColor rgb="FFFFCC00"/>
      </patternFill>
    </fill>
    <fill>
      <patternFill patternType="solid">
        <fgColor rgb="FFFFFFFF"/>
        <bgColor rgb="FFF1F5F9"/>
      </patternFill>
    </fill>
    <fill>
      <patternFill patternType="solid">
        <fgColor rgb="FFFEF3C7"/>
        <bgColor rgb="FFFEE2E2"/>
      </patternFill>
    </fill>
    <fill>
      <patternFill patternType="solid">
        <fgColor rgb="FF16A34A"/>
        <bgColor rgb="FF008080"/>
      </patternFill>
    </fill>
  </fills>
  <borders count="3">
    <border diagonalUp="false" diagonalDown="false">
      <left/>
      <right/>
      <top/>
      <bottom/>
      <diagonal/>
    </border>
    <border diagonalUp="false" diagonalDown="false">
      <left style="thin">
        <color rgb="FFCBD5E1"/>
      </left>
      <right style="thin">
        <color rgb="FFCBD5E1"/>
      </right>
      <top style="thin">
        <color rgb="FFCBD5E1"/>
      </top>
      <bottom style="thin">
        <color rgb="FFCBD5E1"/>
      </bottom>
      <diagonal/>
    </border>
    <border diagonalUp="false" diagonalDown="false">
      <left style="thin">
        <color rgb="FFCBD5E1"/>
      </left>
      <right/>
      <top style="thin">
        <color rgb="FFCBD5E1"/>
      </top>
      <bottom style="thin">
        <color rgb="FFCBD5E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tru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false" applyAlignment="true" applyProtection="false">
      <alignment horizontal="left" vertical="center" textRotation="0" wrapText="false" indent="0" shrinkToFit="false"/>
      <protection locked="true" hidden="false"/>
    </xf>
    <xf numFmtId="164" fontId="6" fillId="0" borderId="0" xfId="0" applyFont="true" applyBorder="false" applyAlignment="true" applyProtection="false">
      <alignment horizontal="left" vertical="center" textRotation="0" wrapText="false" indent="0" shrinkToFit="false"/>
      <protection locked="true" hidden="false"/>
    </xf>
    <xf numFmtId="164" fontId="7" fillId="2" borderId="0" xfId="0" applyFont="true" applyBorder="true" applyAlignment="true" applyProtection="false">
      <alignment horizontal="left" vertical="center" textRotation="0" wrapText="false" indent="1" shrinkToFit="false"/>
      <protection locked="true" hidden="false"/>
    </xf>
    <xf numFmtId="164" fontId="8" fillId="3" borderId="0" xfId="0" applyFont="true" applyBorder="true" applyAlignment="true" applyProtection="false">
      <alignment horizontal="left" vertical="center" textRotation="0" wrapText="false" indent="1" shrinkToFit="false"/>
      <protection locked="true" hidden="false"/>
    </xf>
    <xf numFmtId="164" fontId="9" fillId="0" borderId="0" xfId="0" applyFont="true" applyBorder="true" applyAlignment="true" applyProtection="false">
      <alignment horizontal="left" vertical="center" textRotation="0" wrapText="false" indent="0" shrinkToFit="false"/>
      <protection locked="true" hidden="false"/>
    </xf>
    <xf numFmtId="165" fontId="10" fillId="4" borderId="1" xfId="0" applyFont="true" applyBorder="true" applyAlignment="true" applyProtection="false">
      <alignment horizontal="center" vertical="center" textRotation="0" wrapText="false" indent="0" shrinkToFit="false"/>
      <protection locked="true" hidden="false"/>
    </xf>
    <xf numFmtId="165" fontId="11" fillId="5" borderId="1" xfId="0" applyFont="true" applyBorder="true" applyAlignment="true" applyProtection="false">
      <alignment horizontal="center" vertical="center" textRotation="0" wrapText="false" indent="0" shrinkToFit="false"/>
      <protection locked="true" hidden="false"/>
    </xf>
    <xf numFmtId="166" fontId="12" fillId="6" borderId="1" xfId="0" applyFont="true" applyBorder="true" applyAlignment="true" applyProtection="false">
      <alignment horizontal="center" vertical="center" textRotation="0" wrapText="false" indent="0" shrinkToFit="false"/>
      <protection locked="true" hidden="false"/>
    </xf>
    <xf numFmtId="164" fontId="13" fillId="0" borderId="0" xfId="0" applyFont="true" applyBorder="true" applyAlignment="true" applyProtection="false">
      <alignment horizontal="left" vertical="center" textRotation="0" wrapText="true" indent="0" shrinkToFit="false"/>
      <protection locked="true" hidden="false"/>
    </xf>
    <xf numFmtId="164" fontId="14" fillId="2" borderId="0" xfId="0" applyFont="true" applyBorder="true" applyAlignment="true" applyProtection="false">
      <alignment horizontal="left" vertical="center" textRotation="0" wrapText="false" indent="1" shrinkToFit="false"/>
      <protection locked="true" hidden="false"/>
    </xf>
    <xf numFmtId="164" fontId="14" fillId="3" borderId="0" xfId="0" applyFont="true" applyBorder="true" applyAlignment="true" applyProtection="false">
      <alignment horizontal="left" vertical="center" textRotation="0" wrapText="false" indent="1" shrinkToFit="false"/>
      <protection locked="true" hidden="false"/>
    </xf>
    <xf numFmtId="164" fontId="10" fillId="0" borderId="0" xfId="0" applyFont="true" applyBorder="false" applyAlignment="true" applyProtection="false">
      <alignment horizontal="left" vertical="center" textRotation="0" wrapText="false" indent="0" shrinkToFit="false"/>
      <protection locked="true" hidden="false"/>
    </xf>
    <xf numFmtId="164" fontId="6" fillId="0" borderId="0" xfId="0" applyFont="true" applyBorder="false" applyAlignment="true" applyProtection="false">
      <alignment horizontal="left" vertical="center" textRotation="0" wrapText="true" indent="0" shrinkToFit="false"/>
      <protection locked="true" hidden="false"/>
    </xf>
    <xf numFmtId="164" fontId="15" fillId="3" borderId="0" xfId="0" applyFont="true" applyBorder="true" applyAlignment="true" applyProtection="false">
      <alignment horizontal="left" vertical="center" textRotation="0" wrapText="false" indent="1" shrinkToFit="false"/>
      <protection locked="true" hidden="false"/>
    </xf>
    <xf numFmtId="164" fontId="16" fillId="2" borderId="0" xfId="0" applyFont="true" applyBorder="true" applyAlignment="true" applyProtection="false">
      <alignment horizontal="left" vertical="center" textRotation="0" wrapText="false" indent="1" shrinkToFit="false"/>
      <protection locked="true" hidden="false"/>
    </xf>
    <xf numFmtId="164" fontId="7" fillId="2" borderId="1" xfId="0" applyFont="true" applyBorder="true" applyAlignment="true" applyProtection="false">
      <alignment horizontal="center" vertical="center" textRotation="0" wrapText="false" indent="0" shrinkToFit="false"/>
      <protection locked="true" hidden="false"/>
    </xf>
    <xf numFmtId="164" fontId="7" fillId="3" borderId="1" xfId="0" applyFont="true" applyBorder="true" applyAlignment="true" applyProtection="false">
      <alignment horizontal="center" vertical="center" textRotation="0" wrapText="true" indent="0" shrinkToFit="false"/>
      <protection locked="true" hidden="false"/>
    </xf>
    <xf numFmtId="164" fontId="17" fillId="7" borderId="1" xfId="0" applyFont="true" applyBorder="true" applyAlignment="true" applyProtection="false">
      <alignment horizontal="center" vertical="center" textRotation="0" wrapText="false" indent="0" shrinkToFit="false"/>
      <protection locked="true" hidden="false"/>
    </xf>
    <xf numFmtId="164" fontId="6" fillId="2" borderId="1" xfId="0" applyFont="true" applyBorder="true" applyAlignment="true" applyProtection="false">
      <alignment horizontal="left" vertical="center" textRotation="0" wrapText="false" indent="0" shrinkToFit="false"/>
      <protection locked="true" hidden="false"/>
    </xf>
    <xf numFmtId="164" fontId="18" fillId="8" borderId="2" xfId="0" applyFont="true" applyBorder="true" applyAlignment="true" applyProtection="false">
      <alignment horizontal="left" vertical="center" textRotation="0" wrapText="false" indent="0" shrinkToFit="false"/>
      <protection locked="true" hidden="false"/>
    </xf>
    <xf numFmtId="164" fontId="19" fillId="8" borderId="2" xfId="0" applyFont="true" applyBorder="true" applyAlignment="true" applyProtection="false">
      <alignment horizontal="center" vertical="center" textRotation="0" wrapText="false" indent="0" shrinkToFit="false"/>
      <protection locked="true" hidden="false"/>
    </xf>
    <xf numFmtId="164" fontId="20" fillId="9" borderId="2" xfId="0" applyFont="true" applyBorder="true" applyAlignment="true" applyProtection="false">
      <alignment horizontal="center" vertical="center" textRotation="0" wrapText="false" indent="0" shrinkToFit="false"/>
      <protection locked="true" hidden="false"/>
    </xf>
    <xf numFmtId="164" fontId="6" fillId="8" borderId="1" xfId="0" applyFont="true" applyBorder="true" applyAlignment="true" applyProtection="false">
      <alignment horizontal="left" vertical="center" textRotation="0" wrapText="false" indent="0" shrinkToFit="false"/>
      <protection locked="true" hidden="false"/>
    </xf>
    <xf numFmtId="164" fontId="18" fillId="4" borderId="2" xfId="0" applyFont="true" applyBorder="true" applyAlignment="true" applyProtection="false">
      <alignment horizontal="left" vertical="center" textRotation="0" wrapText="false" indent="0" shrinkToFit="false"/>
      <protection locked="true" hidden="false"/>
    </xf>
    <xf numFmtId="164" fontId="19" fillId="4" borderId="2" xfId="0" applyFont="true" applyBorder="true" applyAlignment="true" applyProtection="false">
      <alignment horizontal="center" vertical="center" textRotation="0" wrapText="false" indent="0" shrinkToFit="false"/>
      <protection locked="true" hidden="false"/>
    </xf>
    <xf numFmtId="167" fontId="20" fillId="9" borderId="2" xfId="0" applyFont="true" applyBorder="true" applyAlignment="true" applyProtection="false">
      <alignment horizontal="center" vertical="center" textRotation="0" wrapText="false" indent="0" shrinkToFit="false"/>
      <protection locked="true" hidden="false"/>
    </xf>
    <xf numFmtId="164" fontId="6" fillId="4" borderId="1" xfId="0" applyFont="true" applyBorder="true" applyAlignment="true" applyProtection="false">
      <alignment horizontal="left" vertical="center" textRotation="0" wrapText="false" indent="0" shrinkToFit="false"/>
      <protection locked="true" hidden="false"/>
    </xf>
    <xf numFmtId="164" fontId="7" fillId="2" borderId="1" xfId="0" applyFont="true" applyBorder="true" applyAlignment="true" applyProtection="false">
      <alignment horizontal="center" vertical="center" textRotation="0" wrapText="true" indent="0" shrinkToFit="false"/>
      <protection locked="true" hidden="false"/>
    </xf>
    <xf numFmtId="164" fontId="17" fillId="7" borderId="1" xfId="0" applyFont="true" applyBorder="true" applyAlignment="true" applyProtection="false">
      <alignment horizontal="center" vertical="center" textRotation="0" wrapText="true" indent="0" shrinkToFit="false"/>
      <protection locked="true" hidden="false"/>
    </xf>
    <xf numFmtId="164" fontId="21" fillId="3" borderId="1" xfId="0" applyFont="true" applyBorder="true" applyAlignment="true" applyProtection="false">
      <alignment horizontal="center" vertical="center" textRotation="0" wrapText="false" indent="0" shrinkToFit="false"/>
      <protection locked="true" hidden="false"/>
    </xf>
    <xf numFmtId="164" fontId="22" fillId="7" borderId="1" xfId="0" applyFont="true" applyBorder="true" applyAlignment="true" applyProtection="false">
      <alignment horizontal="center" vertical="center" textRotation="0" wrapText="false" indent="0" shrinkToFit="false"/>
      <protection locked="true" hidden="false"/>
    </xf>
    <xf numFmtId="164" fontId="21" fillId="2" borderId="1" xfId="0" applyFont="true" applyBorder="true" applyAlignment="true" applyProtection="false">
      <alignment horizontal="center" vertical="center" textRotation="0" wrapText="false" indent="0" shrinkToFit="false"/>
      <protection locked="true" hidden="false"/>
    </xf>
    <xf numFmtId="164" fontId="6" fillId="9" borderId="1" xfId="0" applyFont="true" applyBorder="true" applyAlignment="true" applyProtection="false">
      <alignment horizontal="center" vertical="center" textRotation="0" wrapText="false" indent="0" shrinkToFit="false"/>
      <protection locked="true" hidden="false"/>
    </xf>
    <xf numFmtId="164" fontId="6" fillId="9" borderId="1" xfId="0" applyFont="true" applyBorder="true" applyAlignment="true" applyProtection="false">
      <alignment horizontal="left" vertical="center" textRotation="0" wrapText="false" indent="0" shrinkToFit="false"/>
      <protection locked="true" hidden="false"/>
    </xf>
    <xf numFmtId="168" fontId="6" fillId="9" borderId="1" xfId="0" applyFont="true" applyBorder="true" applyAlignment="true" applyProtection="false">
      <alignment horizontal="right" vertical="center" textRotation="0" wrapText="false" indent="0" shrinkToFit="false"/>
      <protection locked="true" hidden="false"/>
    </xf>
    <xf numFmtId="165" fontId="6" fillId="9" borderId="1" xfId="0" applyFont="true" applyBorder="true" applyAlignment="true" applyProtection="false">
      <alignment horizontal="right" vertical="center" textRotation="0" wrapText="false" indent="0" shrinkToFit="false"/>
      <protection locked="true" hidden="false"/>
    </xf>
    <xf numFmtId="165" fontId="6" fillId="8" borderId="1" xfId="0" applyFont="true" applyBorder="true" applyAlignment="true" applyProtection="false">
      <alignment horizontal="right" vertical="center" textRotation="0" wrapText="false" indent="0" shrinkToFit="false"/>
      <protection locked="true" hidden="false"/>
    </xf>
    <xf numFmtId="164" fontId="23" fillId="8" borderId="1" xfId="0" applyFont="true" applyBorder="true" applyAlignment="true" applyProtection="false">
      <alignment horizontal="center" vertical="center" textRotation="0" wrapText="false" indent="0" shrinkToFit="false"/>
      <protection locked="true" hidden="false"/>
    </xf>
    <xf numFmtId="169" fontId="6" fillId="8" borderId="1" xfId="0" applyFont="true" applyBorder="true" applyAlignment="true" applyProtection="false">
      <alignment horizontal="center" vertical="center" textRotation="0" wrapText="false" indent="0" shrinkToFit="false"/>
      <protection locked="true" hidden="false"/>
    </xf>
    <xf numFmtId="165" fontId="6" fillId="4" borderId="1" xfId="0" applyFont="true" applyBorder="true" applyAlignment="true" applyProtection="false">
      <alignment horizontal="right" vertical="center" textRotation="0" wrapText="false" indent="0" shrinkToFit="false"/>
      <protection locked="true" hidden="false"/>
    </xf>
    <xf numFmtId="164" fontId="23" fillId="4" borderId="1" xfId="0" applyFont="true" applyBorder="true" applyAlignment="true" applyProtection="false">
      <alignment horizontal="center" vertical="center" textRotation="0" wrapText="false" indent="0" shrinkToFit="false"/>
      <protection locked="true" hidden="false"/>
    </xf>
    <xf numFmtId="169" fontId="6" fillId="4" borderId="1" xfId="0" applyFont="true" applyBorder="true" applyAlignment="true" applyProtection="false">
      <alignment horizontal="center" vertical="center" textRotation="0" wrapText="false" indent="0" shrinkToFit="false"/>
      <protection locked="true" hidden="false"/>
    </xf>
    <xf numFmtId="164" fontId="17" fillId="7" borderId="2" xfId="0" applyFont="true" applyBorder="true" applyAlignment="true" applyProtection="false">
      <alignment horizontal="right" vertical="center" textRotation="0" wrapText="false" indent="0" shrinkToFit="false"/>
      <protection locked="true" hidden="false"/>
    </xf>
    <xf numFmtId="164" fontId="6" fillId="7" borderId="1" xfId="0" applyFont="true" applyBorder="true" applyAlignment="true" applyProtection="false">
      <alignment horizontal="left" vertical="center" textRotation="0" wrapText="false" indent="0" shrinkToFit="false"/>
      <protection locked="true" hidden="false"/>
    </xf>
    <xf numFmtId="165" fontId="17" fillId="7" borderId="1" xfId="0" applyFont="true" applyBorder="true" applyAlignment="true" applyProtection="false">
      <alignment horizontal="right" vertical="center" textRotation="0" wrapText="false" indent="0" shrinkToFit="false"/>
      <protection locked="true" hidden="false"/>
    </xf>
    <xf numFmtId="164" fontId="7" fillId="10" borderId="2" xfId="0" applyFont="true" applyBorder="true" applyAlignment="true" applyProtection="false">
      <alignment horizontal="right" vertical="center" textRotation="0" wrapText="false" indent="0" shrinkToFit="false"/>
      <protection locked="true" hidden="false"/>
    </xf>
    <xf numFmtId="164" fontId="6" fillId="10" borderId="1" xfId="0" applyFont="true" applyBorder="true" applyAlignment="true" applyProtection="false">
      <alignment horizontal="left" vertical="center" textRotation="0" wrapText="false" indent="0" shrinkToFit="false"/>
      <protection locked="true" hidden="false"/>
    </xf>
    <xf numFmtId="165" fontId="7" fillId="10" borderId="1" xfId="0" applyFont="true" applyBorder="true" applyAlignment="true" applyProtection="false">
      <alignment horizontal="right" vertical="center" textRotation="0" wrapText="false" indent="0" shrinkToFit="false"/>
      <protection locked="true" hidden="false"/>
    </xf>
    <xf numFmtId="164" fontId="7" fillId="10" borderId="1" xfId="0" applyFont="true" applyBorder="true" applyAlignment="true" applyProtection="false">
      <alignment horizontal="center" vertical="center" textRotation="0" wrapText="true" indent="0" shrinkToFit="false"/>
      <protection locked="true" hidden="false"/>
    </xf>
    <xf numFmtId="164" fontId="9" fillId="8" borderId="1" xfId="0" applyFont="true" applyBorder="true" applyAlignment="true" applyProtection="false">
      <alignment horizontal="left" vertical="center" textRotation="0" wrapText="false" indent="0" shrinkToFit="false"/>
      <protection locked="true" hidden="false"/>
    </xf>
    <xf numFmtId="165" fontId="6" fillId="8" borderId="1" xfId="0" applyFont="true" applyBorder="true" applyAlignment="true" applyProtection="false">
      <alignment horizontal="center" vertical="center" textRotation="0" wrapText="false" indent="0" shrinkToFit="false"/>
      <protection locked="true" hidden="false"/>
    </xf>
    <xf numFmtId="165" fontId="6" fillId="5" borderId="1" xfId="0" applyFont="true" applyBorder="true" applyAlignment="true" applyProtection="false">
      <alignment horizontal="center" vertical="center" textRotation="0" wrapText="false" indent="0" shrinkToFit="false"/>
      <protection locked="true" hidden="false"/>
    </xf>
    <xf numFmtId="164" fontId="9" fillId="4" borderId="1" xfId="0" applyFont="true" applyBorder="true" applyAlignment="true" applyProtection="false">
      <alignment horizontal="left" vertical="center" textRotation="0" wrapText="false" indent="0" shrinkToFit="false"/>
      <protection locked="true" hidden="false"/>
    </xf>
    <xf numFmtId="164" fontId="6" fillId="4" borderId="1" xfId="0" applyFont="true" applyBorder="true" applyAlignment="true" applyProtection="false">
      <alignment horizontal="center" vertical="center" textRotation="0" wrapText="false" indent="0" shrinkToFit="false"/>
      <protection locked="true" hidden="false"/>
    </xf>
    <xf numFmtId="165" fontId="6" fillId="4" borderId="1" xfId="0" applyFont="true" applyBorder="true" applyAlignment="true" applyProtection="false">
      <alignment horizontal="center" vertical="center" textRotation="0" wrapText="false" indent="0" shrinkToFit="false"/>
      <protection locked="true" hidden="false"/>
    </xf>
    <xf numFmtId="164" fontId="6" fillId="8" borderId="1" xfId="0" applyFont="true" applyBorder="true" applyAlignment="true" applyProtection="false">
      <alignment horizontal="center" vertical="center" textRotation="0" wrapText="false" indent="0" shrinkToFit="false"/>
      <protection locked="true" hidden="false"/>
    </xf>
    <xf numFmtId="169" fontId="6" fillId="5" borderId="1" xfId="0" applyFont="true" applyBorder="true" applyAlignment="true" applyProtection="false">
      <alignment horizontal="center" vertical="center" textRotation="0" wrapText="false" indent="0" shrinkToFit="false"/>
      <protection locked="true" hidden="false"/>
    </xf>
    <xf numFmtId="166" fontId="6" fillId="4" borderId="1" xfId="0" applyFont="true" applyBorder="true" applyAlignment="true" applyProtection="false">
      <alignment horizontal="center" vertical="center" textRotation="0" wrapText="false" indent="0" shrinkToFit="false"/>
      <protection locked="true" hidden="false"/>
    </xf>
    <xf numFmtId="164" fontId="6" fillId="5" borderId="1" xfId="0" applyFont="true" applyBorder="true" applyAlignment="true" applyProtection="false">
      <alignment horizontal="center" vertical="center" textRotation="0" wrapText="false" indent="0" shrinkToFit="false"/>
      <protection locked="true" hidden="false"/>
    </xf>
    <xf numFmtId="166" fontId="6" fillId="8" borderId="1" xfId="0" applyFont="true" applyBorder="true" applyAlignment="true" applyProtection="false">
      <alignment horizontal="center" vertical="center" textRotation="0" wrapText="false" indent="0" shrinkToFit="false"/>
      <protection locked="true" hidden="false"/>
    </xf>
    <xf numFmtId="170" fontId="6" fillId="9" borderId="1" xfId="0" applyFont="true" applyBorder="true" applyAlignment="true" applyProtection="false">
      <alignment horizontal="center" vertical="center" textRotation="0" wrapText="false" indent="0" shrinkToFit="false"/>
      <protection locked="true" hidden="false"/>
    </xf>
    <xf numFmtId="171" fontId="6" fillId="8" borderId="1" xfId="0" applyFont="true" applyBorder="true" applyAlignment="true" applyProtection="false">
      <alignment horizontal="center" vertical="center" textRotation="0" wrapText="false" indent="0" shrinkToFit="false"/>
      <protection locked="true" hidden="false"/>
    </xf>
    <xf numFmtId="164" fontId="13" fillId="8" borderId="1" xfId="0" applyFont="true" applyBorder="true" applyAlignment="true" applyProtection="false">
      <alignment horizontal="left" vertical="center" textRotation="0" wrapText="false" indent="0" shrinkToFit="false"/>
      <protection locked="true" hidden="false"/>
    </xf>
    <xf numFmtId="171" fontId="6" fillId="4" borderId="1" xfId="0" applyFont="true" applyBorder="true" applyAlignment="true" applyProtection="false">
      <alignment horizontal="center" vertical="center" textRotation="0" wrapText="false" indent="0" shrinkToFit="false"/>
      <protection locked="true" hidden="false"/>
    </xf>
    <xf numFmtId="164" fontId="13" fillId="4" borderId="1" xfId="0" applyFont="true" applyBorder="true" applyAlignment="true" applyProtection="false">
      <alignment horizontal="left" vertical="center" textRotation="0" wrapText="false" indent="0" shrinkToFit="false"/>
      <protection locked="true" hidden="false"/>
    </xf>
    <xf numFmtId="164" fontId="10" fillId="7" borderId="1" xfId="0" applyFont="true" applyBorder="true" applyAlignment="true" applyProtection="false">
      <alignment horizontal="left" vertical="center" textRotation="0" wrapText="false" indent="0" shrinkToFit="false"/>
      <protection locked="true" hidden="false"/>
    </xf>
    <xf numFmtId="170" fontId="17" fillId="7" borderId="1" xfId="0" applyFont="true" applyBorder="true" applyAlignment="true" applyProtection="false">
      <alignment horizontal="center" vertical="center" textRotation="0" wrapText="false" indent="0" shrinkToFit="false"/>
      <protection locked="true" hidden="false"/>
    </xf>
    <xf numFmtId="171" fontId="17" fillId="7" borderId="1" xfId="0" applyFont="true" applyBorder="true" applyAlignment="true" applyProtection="false">
      <alignment horizontal="center" vertical="center" textRotation="0" wrapText="false" indent="0" shrinkToFit="false"/>
      <protection locked="true" hidden="false"/>
    </xf>
    <xf numFmtId="164" fontId="24" fillId="7" borderId="1" xfId="0" applyFont="true" applyBorder="true" applyAlignment="true" applyProtection="false">
      <alignment horizontal="left" vertical="center" textRotation="0" wrapText="false" indent="0" shrinkToFit="false"/>
      <protection locked="true" hidden="false"/>
    </xf>
    <xf numFmtId="164" fontId="18" fillId="8" borderId="1" xfId="0" applyFont="true" applyBorder="true" applyAlignment="true" applyProtection="false">
      <alignment horizontal="center" vertical="center" textRotation="0" wrapText="false" indent="0" shrinkToFit="false"/>
      <protection locked="true" hidden="false"/>
    </xf>
    <xf numFmtId="164" fontId="16" fillId="3" borderId="0" xfId="0" applyFont="true" applyBorder="true" applyAlignment="true" applyProtection="false">
      <alignment horizontal="left" vertical="center" textRotation="0" wrapText="false" indent="1" shrinkToFit="false"/>
      <protection locked="true" hidden="false"/>
    </xf>
    <xf numFmtId="164" fontId="25" fillId="0" borderId="0" xfId="0" applyFont="true" applyBorder="true" applyAlignment="true" applyProtection="false">
      <alignment horizontal="left" vertical="center" textRotation="0" wrapText="false" indent="0" shrinkToFit="false"/>
      <protection locked="true" hidden="false"/>
    </xf>
    <xf numFmtId="164" fontId="26" fillId="5" borderId="2" xfId="0" applyFont="true" applyBorder="true" applyAlignment="true" applyProtection="false">
      <alignment horizontal="center" vertical="center" textRotation="0" wrapText="false" indent="0" shrinkToFit="false"/>
      <protection locked="true" hidden="false"/>
    </xf>
    <xf numFmtId="164" fontId="6" fillId="5" borderId="2" xfId="0" applyFont="true" applyBorder="true" applyAlignment="true" applyProtection="false">
      <alignment horizontal="left" vertical="center" textRotation="0" wrapText="true" indent="0" shrinkToFit="false"/>
      <protection locked="true" hidden="false"/>
    </xf>
    <xf numFmtId="164" fontId="18" fillId="8" borderId="1" xfId="0" applyFont="true" applyBorder="true" applyAlignment="true" applyProtection="false">
      <alignment horizontal="left" vertical="center" textRotation="0" wrapText="false" indent="0" shrinkToFit="false"/>
      <protection locked="true" hidden="false"/>
    </xf>
    <xf numFmtId="164" fontId="20" fillId="8" borderId="2" xfId="0" applyFont="true" applyBorder="true" applyAlignment="true" applyProtection="false">
      <alignment horizontal="left" vertical="center" textRotation="0" wrapText="true" indent="0" shrinkToFit="false"/>
      <protection locked="true" hidden="false"/>
    </xf>
    <xf numFmtId="164" fontId="18" fillId="4" borderId="1" xfId="0" applyFont="true" applyBorder="true" applyAlignment="true" applyProtection="false">
      <alignment horizontal="left" vertical="center" textRotation="0" wrapText="false" indent="0" shrinkToFit="false"/>
      <protection locked="true" hidden="false"/>
    </xf>
    <xf numFmtId="164" fontId="20" fillId="4" borderId="2" xfId="0" applyFont="true" applyBorder="true" applyAlignment="true" applyProtection="false">
      <alignment horizontal="left" vertical="center" textRotation="0" wrapText="true" indent="0" shrinkToFit="false"/>
      <protection locked="true" hidden="false"/>
    </xf>
    <xf numFmtId="164" fontId="9" fillId="0" borderId="0" xfId="0" applyFont="true" applyBorder="false" applyAlignment="true" applyProtection="false">
      <alignment horizontal="left" vertical="center" textRotation="0" wrapText="false" indent="0" shrinkToFit="false"/>
      <protection locked="true" hidden="false"/>
    </xf>
    <xf numFmtId="164" fontId="6" fillId="9" borderId="2" xfId="0" applyFont="true" applyBorder="true" applyAlignment="true" applyProtection="false">
      <alignment horizontal="left" vertical="center" textRotation="0" wrapText="false" indent="0" shrinkToFit="false"/>
      <protection locked="true" hidden="false"/>
    </xf>
    <xf numFmtId="164" fontId="9" fillId="4" borderId="2" xfId="0" applyFont="true" applyBorder="true" applyAlignment="true" applyProtection="false">
      <alignment horizontal="left" vertical="center" textRotation="0" wrapText="false" indent="0" shrinkToFit="false"/>
      <protection locked="true" hidden="false"/>
    </xf>
    <xf numFmtId="167" fontId="6" fillId="9" borderId="2" xfId="0" applyFont="true" applyBorder="true" applyAlignment="true" applyProtection="false">
      <alignment horizontal="center" vertical="center" textRotation="0" wrapText="false" indent="0" shrinkToFit="false"/>
      <protection locked="true" hidden="false"/>
    </xf>
    <xf numFmtId="164" fontId="6" fillId="0" borderId="0" xfId="0" applyFont="true" applyBorder="true" applyAlignment="true" applyProtection="false">
      <alignment horizontal="center" vertical="center" textRotation="0" wrapText="false" indent="0" shrinkToFit="false"/>
      <protection locked="true" hidden="false"/>
    </xf>
    <xf numFmtId="164" fontId="27" fillId="0" borderId="0" xfId="0" applyFont="true" applyBorder="tru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ont>
        <name val="Arial"/>
        <charset val="1"/>
        <family val="0"/>
        <b val="1"/>
        <color rgb="FF16A34A"/>
      </font>
      <fill>
        <patternFill>
          <bgColor rgb="FFDCFCE7"/>
        </patternFill>
      </fill>
    </dxf>
    <dxf>
      <fill>
        <patternFill>
          <bgColor rgb="FFFEE2E2"/>
        </patternFill>
      </fill>
    </dxf>
    <dxf>
      <font>
        <name val="Arial"/>
        <charset val="1"/>
        <family val="0"/>
        <b val="1"/>
        <color rgb="FFDC2626"/>
      </font>
      <fill>
        <patternFill>
          <bgColor rgb="FFFEE2E2"/>
        </patternFill>
      </fill>
    </dxf>
    <dxf>
      <font>
        <name val="Arial"/>
        <charset val="1"/>
        <family val="0"/>
        <color rgb="FF16A34A"/>
      </font>
    </dxf>
    <dxf>
      <font>
        <name val="Arial"/>
        <charset val="1"/>
        <family val="0"/>
        <b val="1"/>
        <color rgb="FFDC2626"/>
      </font>
    </dxf>
    <dxf>
      <font>
        <name val="Arial"/>
        <charset val="1"/>
        <family val="0"/>
        <b val="1"/>
        <color rgb="FF16A34A"/>
      </font>
    </dxf>
  </dxfs>
  <colors>
    <indexedColors>
      <rgbColor rgb="FF000000"/>
      <rgbColor rgb="FFFFFFFF"/>
      <rgbColor rgb="FFDC2626"/>
      <rgbColor rgb="FF00FF00"/>
      <rgbColor rgb="FF0000FF"/>
      <rgbColor rgb="FFFFFF00"/>
      <rgbColor rgb="FFFF00FF"/>
      <rgbColor rgb="FF00FFFF"/>
      <rgbColor rgb="FF800000"/>
      <rgbColor rgb="FF008000"/>
      <rgbColor rgb="FF000080"/>
      <rgbColor rgb="FF808000"/>
      <rgbColor rgb="FF800080"/>
      <rgbColor rgb="FF0F766E"/>
      <rgbColor rgb="FFC0C0C0"/>
      <rgbColor rgb="FF808080"/>
      <rgbColor rgb="FF9999FF"/>
      <rgbColor rgb="FF993366"/>
      <rgbColor rgb="FFFEF3C7"/>
      <rgbColor rgb="FFDCFCE7"/>
      <rgbColor rgb="FF660066"/>
      <rgbColor rgb="FFFF8080"/>
      <rgbColor rgb="FF0066CC"/>
      <rgbColor rgb="FFCBD5E1"/>
      <rgbColor rgb="FF000080"/>
      <rgbColor rgb="FFFF00FF"/>
      <rgbColor rgb="FFFFFF00"/>
      <rgbColor rgb="FF00FFFF"/>
      <rgbColor rgb="FF800080"/>
      <rgbColor rgb="FF800000"/>
      <rgbColor rgb="FF008080"/>
      <rgbColor rgb="FF0000FF"/>
      <rgbColor rgb="FF00CCFF"/>
      <rgbColor rgb="FFF1F5F9"/>
      <rgbColor rgb="FFCCFFCC"/>
      <rgbColor rgb="FFFFFF99"/>
      <rgbColor rgb="FF99CCFF"/>
      <rgbColor rgb="FFFF99CC"/>
      <rgbColor rgb="FFCC99FF"/>
      <rgbColor rgb="FFFEE2E2"/>
      <rgbColor rgb="FF3366FF"/>
      <rgbColor rgb="FF33CCCC"/>
      <rgbColor rgb="FF99CC00"/>
      <rgbColor rgb="FFFFCC00"/>
      <rgbColor rgb="FFF59E0B"/>
      <rgbColor rgb="FFFF6600"/>
      <rgbColor rgb="FF64748B"/>
      <rgbColor rgb="FF969696"/>
      <rgbColor rgb="FF102A43"/>
      <rgbColor rgb="FF16A34A"/>
      <rgbColor rgb="FF003300"/>
      <rgbColor rgb="FF333300"/>
      <rgbColor rgb="FF993300"/>
      <rgbColor rgb="FF993366"/>
      <rgbColor rgb="FF333399"/>
      <rgbColor rgb="FF1E293B"/>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0</xdr:row>
      <xdr:rowOff>0</xdr:rowOff>
    </xdr:from>
    <xdr:to>
      <xdr:col>1</xdr:col>
      <xdr:colOff>243360</xdr:colOff>
      <xdr:row>3</xdr:row>
      <xdr:rowOff>37800</xdr:rowOff>
    </xdr:to>
    <xdr:pic>
      <xdr:nvPicPr>
        <xdr:cNvPr id="0" name="Image 1" descr="Picture"/>
        <xdr:cNvPicPr/>
      </xdr:nvPicPr>
      <xdr:blipFill>
        <a:blip r:embed="rId1"/>
        <a:stretch/>
      </xdr:blipFill>
      <xdr:spPr>
        <a:xfrm>
          <a:off x="0" y="0"/>
          <a:ext cx="666360" cy="66636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38"/>
    <col collapsed="false" customWidth="true" hidden="false" outlineLevel="0" max="3" min="3" style="0" width="20"/>
    <col collapsed="false" customWidth="true" hidden="false" outlineLevel="0" max="5" min="4" style="0" width="18"/>
  </cols>
  <sheetData>
    <row r="1" customFormat="false" ht="19.5" hidden="false" customHeight="true" outlineLevel="0" collapsed="false">
      <c r="A1" s="1"/>
      <c r="B1" s="2" t="s">
        <v>0</v>
      </c>
    </row>
    <row r="2" customFormat="false" ht="15" hidden="false" customHeight="false" outlineLevel="0" collapsed="false">
      <c r="A2" s="1"/>
      <c r="B2" s="3" t="s">
        <v>1</v>
      </c>
    </row>
    <row r="3" customFormat="false" ht="15" hidden="false" customHeight="false" outlineLevel="0" collapsed="false">
      <c r="A3" s="1"/>
      <c r="B3" s="4" t="s">
        <v>2</v>
      </c>
    </row>
    <row r="4" customFormat="false" ht="15" hidden="false" customHeight="false" outlineLevel="0" collapsed="false">
      <c r="A4" s="1"/>
    </row>
    <row r="5" customFormat="false" ht="15" hidden="false" customHeight="false" outlineLevel="0" collapsed="false">
      <c r="A5" s="1"/>
    </row>
    <row r="6" customFormat="false" ht="15" hidden="false" customHeight="false" outlineLevel="0" collapsed="false">
      <c r="A6" s="1"/>
    </row>
    <row r="7" customFormat="false" ht="21.75" hidden="false" customHeight="true" outlineLevel="0" collapsed="false">
      <c r="A7" s="5" t="s">
        <v>3</v>
      </c>
      <c r="B7" s="5"/>
      <c r="C7" s="5"/>
      <c r="D7" s="5"/>
      <c r="E7" s="5"/>
    </row>
    <row r="8" customFormat="false" ht="25.5" hidden="false" customHeight="true" outlineLevel="0" collapsed="false">
      <c r="A8" s="6" t="s">
        <v>4</v>
      </c>
      <c r="B8" s="6"/>
      <c r="C8" s="6"/>
      <c r="D8" s="6"/>
      <c r="E8" s="6"/>
    </row>
    <row r="10" customFormat="false" ht="15" hidden="false" customHeight="false" outlineLevel="0" collapsed="false">
      <c r="A10" s="7" t="s">
        <v>5</v>
      </c>
      <c r="B10" s="7"/>
      <c r="C10" s="7"/>
      <c r="D10" s="8" t="n">
        <f aca="false">Comparador!$F$40</f>
        <v>36635000</v>
      </c>
      <c r="E10" s="8"/>
    </row>
    <row r="11" customFormat="false" ht="15" hidden="false" customHeight="false" outlineLevel="0" collapsed="false">
      <c r="A11" s="7" t="s">
        <v>6</v>
      </c>
      <c r="B11" s="7"/>
      <c r="C11" s="7"/>
      <c r="D11" s="8" t="n">
        <f aca="false">MIN(Comparador!$H$40,Comparador!$J$40,Comparador!$L$40)</f>
        <v>31450500</v>
      </c>
      <c r="E11" s="8"/>
    </row>
    <row r="12" customFormat="false" ht="15" hidden="false" customHeight="false" outlineLevel="0" collapsed="false">
      <c r="A12" s="7" t="s">
        <v>7</v>
      </c>
      <c r="B12" s="7"/>
      <c r="C12" s="7"/>
      <c r="D12" s="8" t="n">
        <f aca="false">MAX(Comparador!$H$40,Comparador!$J$40,Comparador!$L$40)</f>
        <v>36814000</v>
      </c>
      <c r="E12" s="8"/>
    </row>
    <row r="13" customFormat="false" ht="15" hidden="false" customHeight="false" outlineLevel="0" collapsed="false">
      <c r="A13" s="7" t="s">
        <v>8</v>
      </c>
      <c r="B13" s="7"/>
      <c r="C13" s="7"/>
      <c r="D13" s="9" t="n">
        <f aca="false">Comparador!$M$41</f>
        <v>34911000</v>
      </c>
      <c r="E13" s="9"/>
    </row>
    <row r="14" customFormat="false" ht="15" hidden="false" customHeight="false" outlineLevel="0" collapsed="false">
      <c r="A14" s="7" t="s">
        <v>9</v>
      </c>
      <c r="B14" s="7"/>
      <c r="C14" s="7"/>
      <c r="D14" s="10" t="n">
        <f aca="false">SUMPRODUCT((Comparador!$B$15:$B$39&lt;&gt;"")*((Comparador!$G$15:$G$39="")+(Comparador!$I$15:$I$39="")+(Comparador!$K$15:$K$39="")&gt;0))</f>
        <v>3</v>
      </c>
      <c r="E14" s="10"/>
    </row>
    <row r="16" customFormat="false" ht="42" hidden="false" customHeight="true" outlineLevel="0" collapsed="false">
      <c r="A16" s="11" t="s">
        <v>10</v>
      </c>
      <c r="B16" s="11"/>
      <c r="C16" s="11"/>
      <c r="D16" s="11"/>
      <c r="E16" s="11"/>
    </row>
  </sheetData>
  <mergeCells count="14">
    <mergeCell ref="A1:A6"/>
    <mergeCell ref="A7:E7"/>
    <mergeCell ref="A8:E8"/>
    <mergeCell ref="A10:C10"/>
    <mergeCell ref="D10:E10"/>
    <mergeCell ref="A11:C11"/>
    <mergeCell ref="D11:E11"/>
    <mergeCell ref="A12:C12"/>
    <mergeCell ref="D12:E12"/>
    <mergeCell ref="A13:C13"/>
    <mergeCell ref="D13:E13"/>
    <mergeCell ref="A14:C14"/>
    <mergeCell ref="D14:E14"/>
    <mergeCell ref="A16:E1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24" hidden="false" customHeight="true" outlineLevel="0" collapsed="false">
      <c r="A1" s="12" t="s">
        <v>11</v>
      </c>
      <c r="B1" s="12"/>
    </row>
    <row r="2" customFormat="false" ht="21.75" hidden="false" customHeight="true" outlineLevel="0" collapsed="false">
      <c r="A2" s="13" t="s">
        <v>12</v>
      </c>
      <c r="B2" s="13"/>
    </row>
    <row r="4" customFormat="false" ht="6" hidden="false" customHeight="true" outlineLevel="0" collapsed="false"/>
    <row r="5" customFormat="false" ht="15.75" hidden="false" customHeight="true" outlineLevel="0" collapsed="false">
      <c r="B5" s="14" t="s">
        <v>13</v>
      </c>
    </row>
    <row r="6" customFormat="false" ht="45.75" hidden="false" customHeight="true" outlineLevel="0" collapsed="false">
      <c r="B6" s="15" t="s">
        <v>14</v>
      </c>
    </row>
    <row r="7" customFormat="false" ht="6" hidden="false" customHeight="true" outlineLevel="0" collapsed="false"/>
    <row r="8" customFormat="false" ht="15.75" hidden="false" customHeight="true" outlineLevel="0" collapsed="false">
      <c r="B8" s="14" t="s">
        <v>15</v>
      </c>
    </row>
    <row r="9" customFormat="false" ht="15.75" hidden="false" customHeight="true" outlineLevel="0" collapsed="false">
      <c r="B9" s="15" t="s">
        <v>16</v>
      </c>
    </row>
    <row r="10" customFormat="false" ht="15.75" hidden="false" customHeight="true" outlineLevel="0" collapsed="false">
      <c r="B10" s="15" t="s">
        <v>17</v>
      </c>
    </row>
    <row r="11" customFormat="false" ht="6" hidden="false" customHeight="true" outlineLevel="0" collapsed="false"/>
    <row r="12" customFormat="false" ht="15.75" hidden="false" customHeight="true" outlineLevel="0" collapsed="false">
      <c r="B12" s="14" t="s">
        <v>18</v>
      </c>
    </row>
    <row r="13" customFormat="false" ht="15.75" hidden="false" customHeight="true" outlineLevel="0" collapsed="false">
      <c r="B13" s="15" t="s">
        <v>19</v>
      </c>
    </row>
    <row r="14" customFormat="false" ht="15.75" hidden="false" customHeight="true" outlineLevel="0" collapsed="false">
      <c r="B14" s="15" t="s">
        <v>20</v>
      </c>
    </row>
    <row r="15" customFormat="false" ht="6" hidden="false" customHeight="true" outlineLevel="0" collapsed="false"/>
    <row r="16" customFormat="false" ht="15.75" hidden="false" customHeight="true" outlineLevel="0" collapsed="false">
      <c r="B16" s="14" t="s">
        <v>21</v>
      </c>
    </row>
    <row r="17" customFormat="false" ht="15.75" hidden="false" customHeight="true" outlineLevel="0" collapsed="false">
      <c r="B17" s="15" t="s">
        <v>22</v>
      </c>
    </row>
    <row r="18" customFormat="false" ht="15.75" hidden="false" customHeight="true" outlineLevel="0" collapsed="false">
      <c r="B18" s="15" t="s">
        <v>23</v>
      </c>
    </row>
    <row r="19" customFormat="false" ht="15.75" hidden="false" customHeight="true" outlineLevel="0" collapsed="false">
      <c r="B19" s="15" t="s">
        <v>24</v>
      </c>
    </row>
    <row r="20" customFormat="false" ht="6" hidden="false" customHeight="true" outlineLevel="0" collapsed="false"/>
    <row r="21" customFormat="false" ht="15.75" hidden="false" customHeight="true" outlineLevel="0" collapsed="false">
      <c r="B21" s="14" t="s">
        <v>25</v>
      </c>
    </row>
    <row r="22" customFormat="false" ht="15.75" hidden="false" customHeight="true" outlineLevel="0" collapsed="false">
      <c r="B22" s="15" t="s">
        <v>26</v>
      </c>
    </row>
    <row r="23" customFormat="false" ht="15.75" hidden="false" customHeight="true" outlineLevel="0" collapsed="false">
      <c r="B23" s="15" t="s">
        <v>27</v>
      </c>
    </row>
    <row r="24" customFormat="false" ht="15.75" hidden="false" customHeight="true" outlineLevel="0" collapsed="false">
      <c r="B24" s="15" t="s">
        <v>28</v>
      </c>
    </row>
    <row r="25" customFormat="false" ht="6" hidden="false" customHeight="true" outlineLevel="0" collapsed="false"/>
    <row r="26" customFormat="false" ht="15.75" hidden="false" customHeight="true" outlineLevel="0" collapsed="false">
      <c r="B26" s="14" t="s">
        <v>29</v>
      </c>
    </row>
    <row r="27" customFormat="false" ht="15.75" hidden="false" customHeight="true" outlineLevel="0" collapsed="false">
      <c r="B27" s="15" t="s">
        <v>30</v>
      </c>
    </row>
    <row r="28" customFormat="false" ht="15.75" hidden="false" customHeight="true" outlineLevel="0" collapsed="false">
      <c r="B28" s="15" t="s">
        <v>31</v>
      </c>
    </row>
    <row r="29" customFormat="false" ht="15.75" hidden="false" customHeight="true" outlineLevel="0" collapsed="false">
      <c r="B29" s="15" t="s">
        <v>32</v>
      </c>
    </row>
    <row r="30" customFormat="false" ht="6" hidden="false" customHeight="true" outlineLevel="0" collapsed="false"/>
    <row r="31" customFormat="false" ht="15.75" hidden="false" customHeight="true" outlineLevel="0" collapsed="false">
      <c r="B31" s="14" t="s">
        <v>33</v>
      </c>
    </row>
    <row r="32" customFormat="false" ht="15.75" hidden="false" customHeight="true" outlineLevel="0" collapsed="false">
      <c r="B32" s="15" t="s">
        <v>34</v>
      </c>
    </row>
    <row r="33" customFormat="false" ht="15.75" hidden="false" customHeight="true" outlineLevel="0" collapsed="false">
      <c r="B33" s="15" t="s">
        <v>35</v>
      </c>
    </row>
    <row r="34" customFormat="false" ht="6" hidden="false" customHeight="true" outlineLevel="0" collapsed="false"/>
    <row r="35" customFormat="false" ht="15.75" hidden="false" customHeight="true" outlineLevel="0" collapsed="false">
      <c r="B35" s="14" t="s">
        <v>36</v>
      </c>
    </row>
    <row r="36" customFormat="false" ht="15.75" hidden="false" customHeight="true" outlineLevel="0" collapsed="false">
      <c r="B36" s="15" t="s">
        <v>37</v>
      </c>
    </row>
  </sheetData>
  <mergeCells count="2">
    <mergeCell ref="A1:B1"/>
    <mergeCell ref="A2:B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14" topLeftCell="E15" activePane="bottomRight" state="frozen"/>
      <selection pane="topLeft" activeCell="A1" activeCellId="0" sqref="A1"/>
      <selection pane="topRight" activeCell="E1" activeCellId="0" sqref="E1"/>
      <selection pane="bottomLeft" activeCell="A15" activeCellId="0" sqref="A15"/>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8"/>
    <col collapsed="false" customWidth="true" hidden="false" outlineLevel="0" max="3" min="3" style="0" width="7"/>
    <col collapsed="false" customWidth="true" hidden="false" outlineLevel="0" max="4" min="4" style="0" width="10"/>
    <col collapsed="false" customWidth="true" hidden="false" outlineLevel="0" max="5" min="5" style="0" width="13"/>
    <col collapsed="false" customWidth="true" hidden="false" outlineLevel="0" max="6" min="6" style="0" width="14"/>
    <col collapsed="false" customWidth="true" hidden="false" outlineLevel="0" max="7" min="7" style="0" width="13"/>
    <col collapsed="false" customWidth="true" hidden="false" outlineLevel="0" max="8" min="8" style="0" width="14"/>
    <col collapsed="false" customWidth="true" hidden="false" outlineLevel="0" max="9" min="9" style="0" width="13"/>
    <col collapsed="false" customWidth="true" hidden="false" outlineLevel="0" max="10" min="10" style="0" width="14"/>
    <col collapsed="false" customWidth="true" hidden="false" outlineLevel="0" max="11" min="11" style="0" width="13"/>
    <col collapsed="false" customWidth="true" hidden="false" outlineLevel="0" max="12" min="12" style="0" width="14"/>
    <col collapsed="false" customWidth="true" hidden="false" outlineLevel="0" max="13" min="13" style="0" width="13"/>
    <col collapsed="false" customWidth="true" hidden="false" outlineLevel="0" max="14" min="14" style="0" width="14"/>
    <col collapsed="false" customWidth="true" hidden="false" outlineLevel="0" max="15" min="15" style="0" width="13"/>
    <col collapsed="false" customWidth="true" hidden="false" outlineLevel="0" max="16" min="16" style="0" width="20"/>
  </cols>
  <sheetData>
    <row r="1" customFormat="false" ht="21.75" hidden="false" customHeight="true" outlineLevel="0" collapsed="false">
      <c r="A1" s="12" t="s">
        <v>11</v>
      </c>
      <c r="B1" s="12"/>
      <c r="C1" s="12"/>
      <c r="D1" s="12"/>
      <c r="E1" s="12"/>
      <c r="F1" s="12"/>
      <c r="G1" s="12"/>
      <c r="H1" s="12"/>
      <c r="I1" s="12"/>
      <c r="J1" s="12"/>
      <c r="K1" s="12"/>
      <c r="L1" s="12"/>
      <c r="M1" s="12"/>
      <c r="N1" s="12"/>
      <c r="O1" s="12"/>
      <c r="P1" s="12"/>
    </row>
    <row r="2" customFormat="false" ht="21.75" hidden="false" customHeight="true" outlineLevel="0" collapsed="false">
      <c r="A2" s="16" t="s">
        <v>3</v>
      </c>
      <c r="B2" s="16"/>
      <c r="C2" s="16"/>
      <c r="D2" s="16"/>
      <c r="E2" s="16"/>
      <c r="F2" s="16"/>
      <c r="G2" s="16"/>
      <c r="H2" s="16"/>
      <c r="I2" s="16"/>
      <c r="J2" s="16"/>
      <c r="K2" s="16"/>
      <c r="L2" s="16"/>
      <c r="M2" s="16"/>
      <c r="N2" s="16"/>
      <c r="O2" s="16"/>
      <c r="P2" s="16"/>
    </row>
    <row r="3" customFormat="false" ht="30" hidden="false" customHeight="true" outlineLevel="0" collapsed="false">
      <c r="A3" s="11" t="s">
        <v>38</v>
      </c>
      <c r="B3" s="11"/>
      <c r="C3" s="11"/>
      <c r="D3" s="11"/>
      <c r="E3" s="11"/>
      <c r="F3" s="11"/>
      <c r="G3" s="11"/>
      <c r="H3" s="11"/>
      <c r="I3" s="11"/>
      <c r="J3" s="11"/>
      <c r="K3" s="11"/>
      <c r="L3" s="11"/>
      <c r="M3" s="11"/>
      <c r="N3" s="11"/>
      <c r="O3" s="11"/>
      <c r="P3" s="11"/>
    </row>
    <row r="5" customFormat="false" ht="18" hidden="false" customHeight="true" outlineLevel="0" collapsed="false">
      <c r="A5" s="17" t="s">
        <v>39</v>
      </c>
      <c r="B5" s="17"/>
      <c r="C5" s="17"/>
      <c r="D5" s="17"/>
      <c r="E5" s="17"/>
      <c r="F5" s="17"/>
      <c r="G5" s="17"/>
      <c r="H5" s="17"/>
      <c r="I5" s="17"/>
      <c r="J5" s="17"/>
      <c r="K5" s="17"/>
      <c r="L5" s="17"/>
      <c r="M5" s="17"/>
      <c r="N5" s="17"/>
      <c r="O5" s="17"/>
      <c r="P5" s="17"/>
    </row>
    <row r="6" customFormat="false" ht="15" hidden="false" customHeight="true" outlineLevel="0" collapsed="false">
      <c r="A6" s="18" t="s">
        <v>40</v>
      </c>
      <c r="B6" s="18"/>
      <c r="C6" s="18"/>
      <c r="D6" s="18"/>
      <c r="E6" s="19" t="s">
        <v>41</v>
      </c>
      <c r="F6" s="19"/>
      <c r="G6" s="20" t="s">
        <v>42</v>
      </c>
      <c r="H6" s="20"/>
      <c r="I6" s="20" t="s">
        <v>43</v>
      </c>
      <c r="J6" s="20"/>
      <c r="K6" s="20" t="s">
        <v>44</v>
      </c>
      <c r="L6" s="20"/>
      <c r="M6" s="21"/>
      <c r="N6" s="21"/>
      <c r="O6" s="21"/>
      <c r="P6" s="21"/>
    </row>
    <row r="7" customFormat="false" ht="15" hidden="false" customHeight="false" outlineLevel="0" collapsed="false">
      <c r="A7" s="22" t="s">
        <v>45</v>
      </c>
      <c r="B7" s="22"/>
      <c r="C7" s="22"/>
      <c r="D7" s="22"/>
      <c r="E7" s="23" t="s">
        <v>46</v>
      </c>
      <c r="F7" s="23"/>
      <c r="G7" s="24" t="s">
        <v>47</v>
      </c>
      <c r="H7" s="24"/>
      <c r="I7" s="24" t="s">
        <v>48</v>
      </c>
      <c r="J7" s="24"/>
      <c r="K7" s="24" t="s">
        <v>49</v>
      </c>
      <c r="L7" s="24"/>
      <c r="M7" s="25"/>
      <c r="N7" s="25"/>
      <c r="O7" s="25"/>
      <c r="P7" s="25"/>
    </row>
    <row r="8" customFormat="false" ht="15" hidden="false" customHeight="false" outlineLevel="0" collapsed="false">
      <c r="A8" s="26" t="s">
        <v>50</v>
      </c>
      <c r="B8" s="26"/>
      <c r="C8" s="26"/>
      <c r="D8" s="26"/>
      <c r="E8" s="27" t="s">
        <v>51</v>
      </c>
      <c r="F8" s="27"/>
      <c r="G8" s="28" t="n">
        <v>46208</v>
      </c>
      <c r="H8" s="28"/>
      <c r="I8" s="28" t="n">
        <v>46211</v>
      </c>
      <c r="J8" s="28"/>
      <c r="K8" s="28" t="n">
        <v>46213</v>
      </c>
      <c r="L8" s="28"/>
      <c r="M8" s="29"/>
      <c r="N8" s="29"/>
      <c r="O8" s="29"/>
      <c r="P8" s="29"/>
    </row>
    <row r="9" customFormat="false" ht="15" hidden="false" customHeight="false" outlineLevel="0" collapsed="false">
      <c r="A9" s="22" t="s">
        <v>52</v>
      </c>
      <c r="B9" s="22"/>
      <c r="C9" s="22"/>
      <c r="D9" s="22"/>
      <c r="E9" s="23" t="s">
        <v>51</v>
      </c>
      <c r="F9" s="23"/>
      <c r="G9" s="24" t="n">
        <v>90</v>
      </c>
      <c r="H9" s="24"/>
      <c r="I9" s="24" t="n">
        <v>75</v>
      </c>
      <c r="J9" s="24"/>
      <c r="K9" s="24" t="n">
        <v>110</v>
      </c>
      <c r="L9" s="24"/>
      <c r="M9" s="25"/>
      <c r="N9" s="25"/>
      <c r="O9" s="25"/>
      <c r="P9" s="25"/>
    </row>
    <row r="10" customFormat="false" ht="15" hidden="false" customHeight="false" outlineLevel="0" collapsed="false">
      <c r="A10" s="26" t="s">
        <v>53</v>
      </c>
      <c r="B10" s="26"/>
      <c r="C10" s="26"/>
      <c r="D10" s="26"/>
      <c r="E10" s="27" t="s">
        <v>51</v>
      </c>
      <c r="F10" s="27"/>
      <c r="G10" s="24" t="s">
        <v>54</v>
      </c>
      <c r="H10" s="24"/>
      <c r="I10" s="24" t="s">
        <v>55</v>
      </c>
      <c r="J10" s="24"/>
      <c r="K10" s="24" t="s">
        <v>56</v>
      </c>
      <c r="L10" s="24"/>
      <c r="M10" s="29"/>
      <c r="N10" s="29"/>
      <c r="O10" s="29"/>
      <c r="P10" s="29"/>
    </row>
    <row r="11" customFormat="false" ht="15" hidden="false" customHeight="false" outlineLevel="0" collapsed="false">
      <c r="A11" s="22" t="s">
        <v>57</v>
      </c>
      <c r="B11" s="22"/>
      <c r="C11" s="22"/>
      <c r="D11" s="22"/>
      <c r="E11" s="23" t="s">
        <v>51</v>
      </c>
      <c r="F11" s="23"/>
      <c r="G11" s="24" t="s">
        <v>58</v>
      </c>
      <c r="H11" s="24"/>
      <c r="I11" s="24" t="s">
        <v>59</v>
      </c>
      <c r="J11" s="24"/>
      <c r="K11" s="24" t="s">
        <v>58</v>
      </c>
      <c r="L11" s="24"/>
      <c r="M11" s="25"/>
      <c r="N11" s="25"/>
      <c r="O11" s="25"/>
      <c r="P11" s="25"/>
    </row>
    <row r="13" customFormat="false" ht="19.5" hidden="false" customHeight="true" outlineLevel="0" collapsed="false">
      <c r="A13" s="30" t="s">
        <v>60</v>
      </c>
      <c r="B13" s="30" t="s">
        <v>61</v>
      </c>
      <c r="C13" s="30" t="s">
        <v>62</v>
      </c>
      <c r="D13" s="30" t="s">
        <v>63</v>
      </c>
      <c r="E13" s="19" t="s">
        <v>64</v>
      </c>
      <c r="F13" s="19"/>
      <c r="G13" s="31" t="str">
        <f aca="false">$G$7</f>
        <v>Constructora A</v>
      </c>
      <c r="H13" s="31"/>
      <c r="I13" s="31" t="str">
        <f aca="false">$I$7</f>
        <v>Constructora B</v>
      </c>
      <c r="J13" s="31"/>
      <c r="K13" s="31" t="str">
        <f aca="false">$K$7</f>
        <v>Maestro C</v>
      </c>
      <c r="L13" s="31"/>
      <c r="M13" s="30" t="s">
        <v>65</v>
      </c>
      <c r="N13" s="30"/>
      <c r="O13" s="30" t="s">
        <v>66</v>
      </c>
      <c r="P13" s="30" t="s">
        <v>67</v>
      </c>
    </row>
    <row r="14" customFormat="false" ht="13.5" hidden="false" customHeight="true" outlineLevel="0" collapsed="false">
      <c r="A14" s="30"/>
      <c r="B14" s="30"/>
      <c r="C14" s="30"/>
      <c r="D14" s="30"/>
      <c r="E14" s="32" t="s">
        <v>68</v>
      </c>
      <c r="F14" s="32" t="s">
        <v>69</v>
      </c>
      <c r="G14" s="33" t="s">
        <v>68</v>
      </c>
      <c r="H14" s="33" t="s">
        <v>69</v>
      </c>
      <c r="I14" s="33" t="s">
        <v>68</v>
      </c>
      <c r="J14" s="33" t="s">
        <v>69</v>
      </c>
      <c r="K14" s="33" t="s">
        <v>68</v>
      </c>
      <c r="L14" s="33" t="s">
        <v>69</v>
      </c>
      <c r="M14" s="34" t="s">
        <v>70</v>
      </c>
      <c r="N14" s="34" t="s">
        <v>71</v>
      </c>
      <c r="O14" s="30"/>
      <c r="P14" s="30"/>
    </row>
    <row r="15" customFormat="false" ht="15" hidden="false" customHeight="false" outlineLevel="0" collapsed="false">
      <c r="A15" s="35" t="s">
        <v>72</v>
      </c>
      <c r="B15" s="36" t="s">
        <v>73</v>
      </c>
      <c r="C15" s="35" t="s">
        <v>74</v>
      </c>
      <c r="D15" s="37" t="n">
        <v>1</v>
      </c>
      <c r="E15" s="38" t="n">
        <v>800000</v>
      </c>
      <c r="F15" s="39" t="n">
        <f aca="false">IF(B15&lt;&gt;"",IF(E15="","",D15*E15),"")</f>
        <v>800000</v>
      </c>
      <c r="G15" s="38" t="n">
        <v>750000</v>
      </c>
      <c r="H15" s="39" t="n">
        <f aca="false">IF(B15&lt;&gt;"",IF(G15="","",D15*G15),"")</f>
        <v>750000</v>
      </c>
      <c r="I15" s="38" t="n">
        <v>900000</v>
      </c>
      <c r="J15" s="39" t="n">
        <f aca="false">IF(B15&lt;&gt;"",IF(I15="","",D15*I15),"")</f>
        <v>900000</v>
      </c>
      <c r="K15" s="38" t="n">
        <v>700000</v>
      </c>
      <c r="L15" s="39" t="n">
        <f aca="false">IF(B15&lt;&gt;"",IF(K15="","",D15*K15),"")</f>
        <v>700000</v>
      </c>
      <c r="M15" s="39" t="n">
        <f aca="false">IF(B15&lt;&gt;"",IF((G15="")*(I15="")*(K15="")=1,"",MIN(IF(G15="",999000000000,G15),IF(I15="",999000000000,I15),IF(K15="",999000000000,K15))),"")</f>
        <v>700000</v>
      </c>
      <c r="N15" s="40" t="str">
        <f aca="false">IF(B15&lt;&gt;"",IF(M15="","",IF(AND(G15&lt;&gt;"",G15=M15),$G$7,IF(AND(I15&lt;&gt;"",I15=M15),$I$7,IF(AND(K15&lt;&gt;"",K15=M15),$K$7,"-")))),"")</f>
        <v>Maestro C</v>
      </c>
      <c r="O15" s="41" t="n">
        <f aca="false">IF(B15&lt;&gt;"",IF(OR(E15="",M15=""),"",(M15-E15)/E15),"")</f>
        <v>-0.125</v>
      </c>
      <c r="P15" s="40" t="str">
        <f aca="false">IF(B15&lt;&gt;"",IF((G15="")+(I15="")+(K15="")=3,"Nadie la cotizó",IF((G15="")+(I15="")+(K15="")&gt;0,"Falta en "&amp;((G15="")+(I15="")+(K15=""))&amp;" cotización(es)",IF(AND(E15&lt;&gt;"",M15&lt;&gt;"",M15&lt;E15*0.7),"Precio muy bajo: revisar","OK"))),"")</f>
        <v>OK</v>
      </c>
    </row>
    <row r="16" customFormat="false" ht="15" hidden="false" customHeight="false" outlineLevel="0" collapsed="false">
      <c r="A16" s="35" t="s">
        <v>75</v>
      </c>
      <c r="B16" s="36" t="s">
        <v>76</v>
      </c>
      <c r="C16" s="35" t="s">
        <v>77</v>
      </c>
      <c r="D16" s="37" t="n">
        <v>120</v>
      </c>
      <c r="E16" s="38" t="n">
        <v>8500</v>
      </c>
      <c r="F16" s="42" t="n">
        <f aca="false">IF(B16&lt;&gt;"",IF(E16="","",D16*E16),"")</f>
        <v>1020000</v>
      </c>
      <c r="G16" s="38" t="n">
        <v>9200</v>
      </c>
      <c r="H16" s="42" t="n">
        <f aca="false">IF(B16&lt;&gt;"",IF(G16="","",D16*G16),"")</f>
        <v>1104000</v>
      </c>
      <c r="I16" s="38" t="n">
        <v>8000</v>
      </c>
      <c r="J16" s="42" t="n">
        <f aca="false">IF(B16&lt;&gt;"",IF(I16="","",D16*I16),"")</f>
        <v>960000</v>
      </c>
      <c r="K16" s="38" t="n">
        <v>8800</v>
      </c>
      <c r="L16" s="42" t="n">
        <f aca="false">IF(B16&lt;&gt;"",IF(K16="","",D16*K16),"")</f>
        <v>1056000</v>
      </c>
      <c r="M16" s="42" t="n">
        <f aca="false">IF(B16&lt;&gt;"",IF((G16="")*(I16="")*(K16="")=1,"",MIN(IF(G16="",999000000000,G16),IF(I16="",999000000000,I16),IF(K16="",999000000000,K16))),"")</f>
        <v>8000</v>
      </c>
      <c r="N16" s="43" t="str">
        <f aca="false">IF(B16&lt;&gt;"",IF(M16="","",IF(AND(G16&lt;&gt;"",G16=M16),$G$7,IF(AND(I16&lt;&gt;"",I16=M16),$I$7,IF(AND(K16&lt;&gt;"",K16=M16),$K$7,"-")))),"")</f>
        <v>Constructora B</v>
      </c>
      <c r="O16" s="44" t="n">
        <f aca="false">IF(B16&lt;&gt;"",IF(OR(E16="",M16=""),"",(M16-E16)/E16),"")</f>
        <v>-0.0588235294117647</v>
      </c>
      <c r="P16" s="43" t="str">
        <f aca="false">IF(B16&lt;&gt;"",IF((G16="")+(I16="")+(K16="")=3,"Nadie la cotizó",IF((G16="")+(I16="")+(K16="")&gt;0,"Falta en "&amp;((G16="")+(I16="")+(K16=""))&amp;" cotización(es)",IF(AND(E16&lt;&gt;"",M16&lt;&gt;"",M16&lt;E16*0.7),"Precio muy bajo: revisar","OK"))),"")</f>
        <v>OK</v>
      </c>
    </row>
    <row r="17" customFormat="false" ht="15" hidden="false" customHeight="false" outlineLevel="0" collapsed="false">
      <c r="A17" s="35" t="s">
        <v>78</v>
      </c>
      <c r="B17" s="36" t="s">
        <v>79</v>
      </c>
      <c r="C17" s="35" t="s">
        <v>80</v>
      </c>
      <c r="D17" s="37" t="n">
        <v>95</v>
      </c>
      <c r="E17" s="38" t="n">
        <v>12000</v>
      </c>
      <c r="F17" s="39" t="n">
        <f aca="false">IF(B17&lt;&gt;"",IF(E17="","",D17*E17),"")</f>
        <v>1140000</v>
      </c>
      <c r="G17" s="38" t="n">
        <v>11500</v>
      </c>
      <c r="H17" s="39" t="n">
        <f aca="false">IF(B17&lt;&gt;"",IF(G17="","",D17*G17),"")</f>
        <v>1092500</v>
      </c>
      <c r="I17" s="38" t="n">
        <v>12800</v>
      </c>
      <c r="J17" s="39" t="n">
        <f aca="false">IF(B17&lt;&gt;"",IF(I17="","",D17*I17),"")</f>
        <v>1216000</v>
      </c>
      <c r="K17" s="38"/>
      <c r="L17" s="39" t="str">
        <f aca="false">IF(B17&lt;&gt;"",IF(K17="","",D17*K17),"")</f>
        <v/>
      </c>
      <c r="M17" s="39" t="n">
        <f aca="false">IF(B17&lt;&gt;"",IF((G17="")*(I17="")*(K17="")=1,"",MIN(IF(G17="",999000000000,G17),IF(I17="",999000000000,I17),IF(K17="",999000000000,K17))),"")</f>
        <v>11500</v>
      </c>
      <c r="N17" s="40" t="str">
        <f aca="false">IF(B17&lt;&gt;"",IF(M17="","",IF(AND(G17&lt;&gt;"",G17=M17),$G$7,IF(AND(I17&lt;&gt;"",I17=M17),$I$7,IF(AND(K17&lt;&gt;"",K17=M17),$K$7,"-")))),"")</f>
        <v>Constructora A</v>
      </c>
      <c r="O17" s="41" t="n">
        <f aca="false">IF(B17&lt;&gt;"",IF(OR(E17="",M17=""),"",(M17-E17)/E17),"")</f>
        <v>-0.0416666666666667</v>
      </c>
      <c r="P17" s="40" t="str">
        <f aca="false">IF(B17&lt;&gt;"",IF((G17="")+(I17="")+(K17="")=3,"Nadie la cotizó",IF((G17="")+(I17="")+(K17="")&gt;0,"Falta en "&amp;((G17="")+(I17="")+(K17=""))&amp;" cotización(es)",IF(AND(E17&lt;&gt;"",M17&lt;&gt;"",M17&lt;E17*0.7),"Precio muy bajo: revisar","OK"))),"")</f>
        <v>Falta en 1 cotización(es)</v>
      </c>
    </row>
    <row r="18" customFormat="false" ht="15" hidden="false" customHeight="false" outlineLevel="0" collapsed="false">
      <c r="A18" s="35" t="s">
        <v>81</v>
      </c>
      <c r="B18" s="36" t="s">
        <v>82</v>
      </c>
      <c r="C18" s="35" t="s">
        <v>77</v>
      </c>
      <c r="D18" s="37" t="n">
        <v>45</v>
      </c>
      <c r="E18" s="38" t="n">
        <v>145000</v>
      </c>
      <c r="F18" s="42" t="n">
        <f aca="false">IF(B18&lt;&gt;"",IF(E18="","",D18*E18),"")</f>
        <v>6525000</v>
      </c>
      <c r="G18" s="38" t="n">
        <v>152000</v>
      </c>
      <c r="H18" s="42" t="n">
        <f aca="false">IF(B18&lt;&gt;"",IF(G18="","",D18*G18),"")</f>
        <v>6840000</v>
      </c>
      <c r="I18" s="38" t="n">
        <v>138000</v>
      </c>
      <c r="J18" s="42" t="n">
        <f aca="false">IF(B18&lt;&gt;"",IF(I18="","",D18*I18),"")</f>
        <v>6210000</v>
      </c>
      <c r="K18" s="38" t="n">
        <v>149000</v>
      </c>
      <c r="L18" s="42" t="n">
        <f aca="false">IF(B18&lt;&gt;"",IF(K18="","",D18*K18),"")</f>
        <v>6705000</v>
      </c>
      <c r="M18" s="42" t="n">
        <f aca="false">IF(B18&lt;&gt;"",IF((G18="")*(I18="")*(K18="")=1,"",MIN(IF(G18="",999000000000,G18),IF(I18="",999000000000,I18),IF(K18="",999000000000,K18))),"")</f>
        <v>138000</v>
      </c>
      <c r="N18" s="43" t="str">
        <f aca="false">IF(B18&lt;&gt;"",IF(M18="","",IF(AND(G18&lt;&gt;"",G18=M18),$G$7,IF(AND(I18&lt;&gt;"",I18=M18),$I$7,IF(AND(K18&lt;&gt;"",K18=M18),$K$7,"-")))),"")</f>
        <v>Constructora B</v>
      </c>
      <c r="O18" s="44" t="n">
        <f aca="false">IF(B18&lt;&gt;"",IF(OR(E18="",M18=""),"",(M18-E18)/E18),"")</f>
        <v>-0.0482758620689655</v>
      </c>
      <c r="P18" s="43" t="str">
        <f aca="false">IF(B18&lt;&gt;"",IF((G18="")+(I18="")+(K18="")=3,"Nadie la cotizó",IF((G18="")+(I18="")+(K18="")&gt;0,"Falta en "&amp;((G18="")+(I18="")+(K18=""))&amp;" cotización(es)",IF(AND(E18&lt;&gt;"",M18&lt;&gt;"",M18&lt;E18*0.7),"Precio muy bajo: revisar","OK"))),"")</f>
        <v>OK</v>
      </c>
    </row>
    <row r="19" customFormat="false" ht="15" hidden="false" customHeight="false" outlineLevel="0" collapsed="false">
      <c r="A19" s="35" t="s">
        <v>83</v>
      </c>
      <c r="B19" s="36" t="s">
        <v>84</v>
      </c>
      <c r="C19" s="35" t="s">
        <v>85</v>
      </c>
      <c r="D19" s="37" t="n">
        <v>3200</v>
      </c>
      <c r="E19" s="38" t="n">
        <v>1450</v>
      </c>
      <c r="F19" s="39" t="n">
        <f aca="false">IF(B19&lt;&gt;"",IF(E19="","",D19*E19),"")</f>
        <v>4640000</v>
      </c>
      <c r="G19" s="38" t="n">
        <v>1380</v>
      </c>
      <c r="H19" s="39" t="n">
        <f aca="false">IF(B19&lt;&gt;"",IF(G19="","",D19*G19),"")</f>
        <v>4416000</v>
      </c>
      <c r="I19" s="38" t="n">
        <v>1520</v>
      </c>
      <c r="J19" s="39" t="n">
        <f aca="false">IF(B19&lt;&gt;"",IF(I19="","",D19*I19),"")</f>
        <v>4864000</v>
      </c>
      <c r="K19" s="38" t="n">
        <v>1400</v>
      </c>
      <c r="L19" s="39" t="n">
        <f aca="false">IF(B19&lt;&gt;"",IF(K19="","",D19*K19),"")</f>
        <v>4480000</v>
      </c>
      <c r="M19" s="39" t="n">
        <f aca="false">IF(B19&lt;&gt;"",IF((G19="")*(I19="")*(K19="")=1,"",MIN(IF(G19="",999000000000,G19),IF(I19="",999000000000,I19),IF(K19="",999000000000,K19))),"")</f>
        <v>1380</v>
      </c>
      <c r="N19" s="40" t="str">
        <f aca="false">IF(B19&lt;&gt;"",IF(M19="","",IF(AND(G19&lt;&gt;"",G19=M19),$G$7,IF(AND(I19&lt;&gt;"",I19=M19),$I$7,IF(AND(K19&lt;&gt;"",K19=M19),$K$7,"-")))),"")</f>
        <v>Constructora A</v>
      </c>
      <c r="O19" s="41" t="n">
        <f aca="false">IF(B19&lt;&gt;"",IF(OR(E19="",M19=""),"",(M19-E19)/E19),"")</f>
        <v>-0.0482758620689655</v>
      </c>
      <c r="P19" s="40" t="str">
        <f aca="false">IF(B19&lt;&gt;"",IF((G19="")+(I19="")+(K19="")=3,"Nadie la cotizó",IF((G19="")+(I19="")+(K19="")&gt;0,"Falta en "&amp;((G19="")+(I19="")+(K19=""))&amp;" cotización(es)",IF(AND(E19&lt;&gt;"",M19&lt;&gt;"",M19&lt;E19*0.7),"Precio muy bajo: revisar","OK"))),"")</f>
        <v>OK</v>
      </c>
    </row>
    <row r="20" customFormat="false" ht="15" hidden="false" customHeight="false" outlineLevel="0" collapsed="false">
      <c r="A20" s="35" t="s">
        <v>86</v>
      </c>
      <c r="B20" s="36" t="s">
        <v>87</v>
      </c>
      <c r="C20" s="35" t="s">
        <v>80</v>
      </c>
      <c r="D20" s="37" t="n">
        <v>180</v>
      </c>
      <c r="E20" s="38" t="n">
        <v>14500</v>
      </c>
      <c r="F20" s="42" t="n">
        <f aca="false">IF(B20&lt;&gt;"",IF(E20="","",D20*E20),"")</f>
        <v>2610000</v>
      </c>
      <c r="G20" s="38" t="n">
        <v>15200</v>
      </c>
      <c r="H20" s="42" t="n">
        <f aca="false">IF(B20&lt;&gt;"",IF(G20="","",D20*G20),"")</f>
        <v>2736000</v>
      </c>
      <c r="I20" s="38" t="n">
        <v>13900</v>
      </c>
      <c r="J20" s="42" t="n">
        <f aca="false">IF(B20&lt;&gt;"",IF(I20="","",D20*I20),"")</f>
        <v>2502000</v>
      </c>
      <c r="K20" s="38" t="n">
        <v>14800</v>
      </c>
      <c r="L20" s="42" t="n">
        <f aca="false">IF(B20&lt;&gt;"",IF(K20="","",D20*K20),"")</f>
        <v>2664000</v>
      </c>
      <c r="M20" s="42" t="n">
        <f aca="false">IF(B20&lt;&gt;"",IF((G20="")*(I20="")*(K20="")=1,"",MIN(IF(G20="",999000000000,G20),IF(I20="",999000000000,I20),IF(K20="",999000000000,K20))),"")</f>
        <v>13900</v>
      </c>
      <c r="N20" s="43" t="str">
        <f aca="false">IF(B20&lt;&gt;"",IF(M20="","",IF(AND(G20&lt;&gt;"",G20=M20),$G$7,IF(AND(I20&lt;&gt;"",I20=M20),$I$7,IF(AND(K20&lt;&gt;"",K20=M20),$K$7,"-")))),"")</f>
        <v>Constructora B</v>
      </c>
      <c r="O20" s="44" t="n">
        <f aca="false">IF(B20&lt;&gt;"",IF(OR(E20="",M20=""),"",(M20-E20)/E20),"")</f>
        <v>-0.0413793103448276</v>
      </c>
      <c r="P20" s="43" t="str">
        <f aca="false">IF(B20&lt;&gt;"",IF((G20="")+(I20="")+(K20="")=3,"Nadie la cotizó",IF((G20="")+(I20="")+(K20="")&gt;0,"Falta en "&amp;((G20="")+(I20="")+(K20=""))&amp;" cotización(es)",IF(AND(E20&lt;&gt;"",M20&lt;&gt;"",M20&lt;E20*0.7),"Precio muy bajo: revisar","OK"))),"")</f>
        <v>OK</v>
      </c>
    </row>
    <row r="21" customFormat="false" ht="15" hidden="false" customHeight="false" outlineLevel="0" collapsed="false">
      <c r="A21" s="35" t="s">
        <v>88</v>
      </c>
      <c r="B21" s="36" t="s">
        <v>89</v>
      </c>
      <c r="C21" s="35" t="s">
        <v>80</v>
      </c>
      <c r="D21" s="37" t="n">
        <v>110</v>
      </c>
      <c r="E21" s="38" t="n">
        <v>18500</v>
      </c>
      <c r="F21" s="39" t="n">
        <f aca="false">IF(B21&lt;&gt;"",IF(E21="","",D21*E21),"")</f>
        <v>2035000</v>
      </c>
      <c r="G21" s="38" t="n">
        <v>17800</v>
      </c>
      <c r="H21" s="39" t="n">
        <f aca="false">IF(B21&lt;&gt;"",IF(G21="","",D21*G21),"")</f>
        <v>1958000</v>
      </c>
      <c r="I21" s="38" t="n">
        <v>19500</v>
      </c>
      <c r="J21" s="39" t="n">
        <f aca="false">IF(B21&lt;&gt;"",IF(I21="","",D21*I21),"")</f>
        <v>2145000</v>
      </c>
      <c r="K21" s="38" t="n">
        <v>18200</v>
      </c>
      <c r="L21" s="39" t="n">
        <f aca="false">IF(B21&lt;&gt;"",IF(K21="","",D21*K21),"")</f>
        <v>2002000</v>
      </c>
      <c r="M21" s="39" t="n">
        <f aca="false">IF(B21&lt;&gt;"",IF((G21="")*(I21="")*(K21="")=1,"",MIN(IF(G21="",999000000000,G21),IF(I21="",999000000000,I21),IF(K21="",999000000000,K21))),"")</f>
        <v>17800</v>
      </c>
      <c r="N21" s="40" t="str">
        <f aca="false">IF(B21&lt;&gt;"",IF(M21="","",IF(AND(G21&lt;&gt;"",G21=M21),$G$7,IF(AND(I21&lt;&gt;"",I21=M21),$I$7,IF(AND(K21&lt;&gt;"",K21=M21),$K$7,"-")))),"")</f>
        <v>Constructora A</v>
      </c>
      <c r="O21" s="41" t="n">
        <f aca="false">IF(B21&lt;&gt;"",IF(OR(E21="",M21=""),"",(M21-E21)/E21),"")</f>
        <v>-0.0378378378378378</v>
      </c>
      <c r="P21" s="40" t="str">
        <f aca="false">IF(B21&lt;&gt;"",IF((G21="")+(I21="")+(K21="")=3,"Nadie la cotizó",IF((G21="")+(I21="")+(K21="")&gt;0,"Falta en "&amp;((G21="")+(I21="")+(K21=""))&amp;" cotización(es)",IF(AND(E21&lt;&gt;"",M21&lt;&gt;"",M21&lt;E21*0.7),"Precio muy bajo: revisar","OK"))),"")</f>
        <v>OK</v>
      </c>
    </row>
    <row r="22" customFormat="false" ht="15" hidden="false" customHeight="false" outlineLevel="0" collapsed="false">
      <c r="A22" s="35" t="s">
        <v>90</v>
      </c>
      <c r="B22" s="36" t="s">
        <v>91</v>
      </c>
      <c r="C22" s="35" t="s">
        <v>92</v>
      </c>
      <c r="D22" s="37" t="n">
        <v>85</v>
      </c>
      <c r="E22" s="38" t="n">
        <v>22000</v>
      </c>
      <c r="F22" s="42" t="n">
        <f aca="false">IF(B22&lt;&gt;"",IF(E22="","",D22*E22),"")</f>
        <v>1870000</v>
      </c>
      <c r="G22" s="38" t="n">
        <v>23500</v>
      </c>
      <c r="H22" s="42" t="n">
        <f aca="false">IF(B22&lt;&gt;"",IF(G22="","",D22*G22),"")</f>
        <v>1997500</v>
      </c>
      <c r="I22" s="38" t="n">
        <v>21000</v>
      </c>
      <c r="J22" s="42" t="n">
        <f aca="false">IF(B22&lt;&gt;"",IF(I22="","",D22*I22),"")</f>
        <v>1785000</v>
      </c>
      <c r="K22" s="38"/>
      <c r="L22" s="42" t="str">
        <f aca="false">IF(B22&lt;&gt;"",IF(K22="","",D22*K22),"")</f>
        <v/>
      </c>
      <c r="M22" s="42" t="n">
        <f aca="false">IF(B22&lt;&gt;"",IF((G22="")*(I22="")*(K22="")=1,"",MIN(IF(G22="",999000000000,G22),IF(I22="",999000000000,I22),IF(K22="",999000000000,K22))),"")</f>
        <v>21000</v>
      </c>
      <c r="N22" s="43" t="str">
        <f aca="false">IF(B22&lt;&gt;"",IF(M22="","",IF(AND(G22&lt;&gt;"",G22=M22),$G$7,IF(AND(I22&lt;&gt;"",I22=M22),$I$7,IF(AND(K22&lt;&gt;"",K22=M22),$K$7,"-")))),"")</f>
        <v>Constructora B</v>
      </c>
      <c r="O22" s="44" t="n">
        <f aca="false">IF(B22&lt;&gt;"",IF(OR(E22="",M22=""),"",(M22-E22)/E22),"")</f>
        <v>-0.0454545454545455</v>
      </c>
      <c r="P22" s="43" t="str">
        <f aca="false">IF(B22&lt;&gt;"",IF((G22="")+(I22="")+(K22="")=3,"Nadie la cotizó",IF((G22="")+(I22="")+(K22="")&gt;0,"Falta en "&amp;((G22="")+(I22="")+(K22=""))&amp;" cotización(es)",IF(AND(E22&lt;&gt;"",M22&lt;&gt;"",M22&lt;E22*0.7),"Precio muy bajo: revisar","OK"))),"")</f>
        <v>Falta en 1 cotización(es)</v>
      </c>
    </row>
    <row r="23" customFormat="false" ht="15" hidden="false" customHeight="false" outlineLevel="0" collapsed="false">
      <c r="A23" s="35" t="s">
        <v>93</v>
      </c>
      <c r="B23" s="36" t="s">
        <v>94</v>
      </c>
      <c r="C23" s="35" t="s">
        <v>80</v>
      </c>
      <c r="D23" s="37" t="n">
        <v>210</v>
      </c>
      <c r="E23" s="38" t="n">
        <v>32000</v>
      </c>
      <c r="F23" s="39" t="n">
        <f aca="false">IF(B23&lt;&gt;"",IF(E23="","",D23*E23),"")</f>
        <v>6720000</v>
      </c>
      <c r="G23" s="38" t="n">
        <v>30500</v>
      </c>
      <c r="H23" s="39" t="n">
        <f aca="false">IF(B23&lt;&gt;"",IF(G23="","",D23*G23),"")</f>
        <v>6405000</v>
      </c>
      <c r="I23" s="38" t="n">
        <v>33000</v>
      </c>
      <c r="J23" s="39" t="n">
        <f aca="false">IF(B23&lt;&gt;"",IF(I23="","",D23*I23),"")</f>
        <v>6930000</v>
      </c>
      <c r="K23" s="38" t="n">
        <v>31800</v>
      </c>
      <c r="L23" s="39" t="n">
        <f aca="false">IF(B23&lt;&gt;"",IF(K23="","",D23*K23),"")</f>
        <v>6678000</v>
      </c>
      <c r="M23" s="39" t="n">
        <f aca="false">IF(B23&lt;&gt;"",IF((G23="")*(I23="")*(K23="")=1,"",MIN(IF(G23="",999000000000,G23),IF(I23="",999000000000,I23),IF(K23="",999000000000,K23))),"")</f>
        <v>30500</v>
      </c>
      <c r="N23" s="40" t="str">
        <f aca="false">IF(B23&lt;&gt;"",IF(M23="","",IF(AND(G23&lt;&gt;"",G23=M23),$G$7,IF(AND(I23&lt;&gt;"",I23=M23),$I$7,IF(AND(K23&lt;&gt;"",K23=M23),$K$7,"-")))),"")</f>
        <v>Constructora A</v>
      </c>
      <c r="O23" s="41" t="n">
        <f aca="false">IF(B23&lt;&gt;"",IF(OR(E23="",M23=""),"",(M23-E23)/E23),"")</f>
        <v>-0.046875</v>
      </c>
      <c r="P23" s="40" t="str">
        <f aca="false">IF(B23&lt;&gt;"",IF((G23="")+(I23="")+(K23="")=3,"Nadie la cotizó",IF((G23="")+(I23="")+(K23="")&gt;0,"Falta en "&amp;((G23="")+(I23="")+(K23=""))&amp;" cotización(es)",IF(AND(E23&lt;&gt;"",M23&lt;&gt;"",M23&lt;E23*0.7),"Precio muy bajo: revisar","OK"))),"")</f>
        <v>OK</v>
      </c>
    </row>
    <row r="24" customFormat="false" ht="15" hidden="false" customHeight="false" outlineLevel="0" collapsed="false">
      <c r="A24" s="35" t="s">
        <v>95</v>
      </c>
      <c r="B24" s="36" t="s">
        <v>96</v>
      </c>
      <c r="C24" s="35" t="s">
        <v>80</v>
      </c>
      <c r="D24" s="37" t="n">
        <v>95</v>
      </c>
      <c r="E24" s="38" t="n">
        <v>45000</v>
      </c>
      <c r="F24" s="42" t="n">
        <f aca="false">IF(B24&lt;&gt;"",IF(E24="","",D24*E24),"")</f>
        <v>4275000</v>
      </c>
      <c r="G24" s="38" t="n">
        <v>47000</v>
      </c>
      <c r="H24" s="42" t="n">
        <f aca="false">IF(B24&lt;&gt;"",IF(G24="","",D24*G24),"")</f>
        <v>4465000</v>
      </c>
      <c r="I24" s="38" t="n">
        <v>43500</v>
      </c>
      <c r="J24" s="42" t="n">
        <f aca="false">IF(B24&lt;&gt;"",IF(I24="","",D24*I24),"")</f>
        <v>4132500</v>
      </c>
      <c r="K24" s="38" t="n">
        <v>44900</v>
      </c>
      <c r="L24" s="42" t="n">
        <f aca="false">IF(B24&lt;&gt;"",IF(K24="","",D24*K24),"")</f>
        <v>4265500</v>
      </c>
      <c r="M24" s="42" t="n">
        <f aca="false">IF(B24&lt;&gt;"",IF((G24="")*(I24="")*(K24="")=1,"",MIN(IF(G24="",999000000000,G24),IF(I24="",999000000000,I24),IF(K24="",999000000000,K24))),"")</f>
        <v>43500</v>
      </c>
      <c r="N24" s="43" t="str">
        <f aca="false">IF(B24&lt;&gt;"",IF(M24="","",IF(AND(G24&lt;&gt;"",G24=M24),$G$7,IF(AND(I24&lt;&gt;"",I24=M24),$I$7,IF(AND(K24&lt;&gt;"",K24=M24),$K$7,"-")))),"")</f>
        <v>Constructora B</v>
      </c>
      <c r="O24" s="44" t="n">
        <f aca="false">IF(B24&lt;&gt;"",IF(OR(E24="",M24=""),"",(M24-E24)/E24),"")</f>
        <v>-0.0333333333333333</v>
      </c>
      <c r="P24" s="43" t="str">
        <f aca="false">IF(B24&lt;&gt;"",IF((G24="")+(I24="")+(K24="")=3,"Nadie la cotizó",IF((G24="")+(I24="")+(K24="")&gt;0,"Falta en "&amp;((G24="")+(I24="")+(K24=""))&amp;" cotización(es)",IF(AND(E24&lt;&gt;"",M24&lt;&gt;"",M24&lt;E24*0.7),"Precio muy bajo: revisar","OK"))),"")</f>
        <v>OK</v>
      </c>
    </row>
    <row r="25" customFormat="false" ht="15" hidden="false" customHeight="false" outlineLevel="0" collapsed="false">
      <c r="A25" s="35" t="s">
        <v>97</v>
      </c>
      <c r="B25" s="36" t="s">
        <v>98</v>
      </c>
      <c r="C25" s="35" t="s">
        <v>74</v>
      </c>
      <c r="D25" s="37" t="n">
        <v>1</v>
      </c>
      <c r="E25" s="38" t="n">
        <v>2800000</v>
      </c>
      <c r="F25" s="39" t="n">
        <f aca="false">IF(B25&lt;&gt;"",IF(E25="","",D25*E25),"")</f>
        <v>2800000</v>
      </c>
      <c r="G25" s="38" t="n">
        <v>2950000</v>
      </c>
      <c r="H25" s="39" t="n">
        <f aca="false">IF(B25&lt;&gt;"",IF(G25="","",D25*G25),"")</f>
        <v>2950000</v>
      </c>
      <c r="I25" s="38" t="n">
        <v>2650000</v>
      </c>
      <c r="J25" s="39" t="n">
        <f aca="false">IF(B25&lt;&gt;"",IF(I25="","",D25*I25),"")</f>
        <v>2650000</v>
      </c>
      <c r="K25" s="38" t="n">
        <v>2900000</v>
      </c>
      <c r="L25" s="39" t="n">
        <f aca="false">IF(B25&lt;&gt;"",IF(K25="","",D25*K25),"")</f>
        <v>2900000</v>
      </c>
      <c r="M25" s="39" t="n">
        <f aca="false">IF(B25&lt;&gt;"",IF((G25="")*(I25="")*(K25="")=1,"",MIN(IF(G25="",999000000000,G25),IF(I25="",999000000000,I25),IF(K25="",999000000000,K25))),"")</f>
        <v>2650000</v>
      </c>
      <c r="N25" s="40" t="str">
        <f aca="false">IF(B25&lt;&gt;"",IF(M25="","",IF(AND(G25&lt;&gt;"",G25=M25),$G$7,IF(AND(I25&lt;&gt;"",I25=M25),$I$7,IF(AND(K25&lt;&gt;"",K25=M25),$K$7,"-")))),"")</f>
        <v>Constructora B</v>
      </c>
      <c r="O25" s="41" t="n">
        <f aca="false">IF(B25&lt;&gt;"",IF(OR(E25="",M25=""),"",(M25-E25)/E25),"")</f>
        <v>-0.0535714285714286</v>
      </c>
      <c r="P25" s="40" t="str">
        <f aca="false">IF(B25&lt;&gt;"",IF((G25="")+(I25="")+(K25="")=3,"Nadie la cotizó",IF((G25="")+(I25="")+(K25="")&gt;0,"Falta en "&amp;((G25="")+(I25="")+(K25=""))&amp;" cotización(es)",IF(AND(E25&lt;&gt;"",M25&lt;&gt;"",M25&lt;E25*0.7),"Precio muy bajo: revisar","OK"))),"")</f>
        <v>OK</v>
      </c>
    </row>
    <row r="26" customFormat="false" ht="15" hidden="false" customHeight="false" outlineLevel="0" collapsed="false">
      <c r="A26" s="35" t="s">
        <v>99</v>
      </c>
      <c r="B26" s="36" t="s">
        <v>100</v>
      </c>
      <c r="C26" s="35" t="s">
        <v>74</v>
      </c>
      <c r="D26" s="37" t="n">
        <v>1</v>
      </c>
      <c r="E26" s="38" t="n">
        <v>2200000</v>
      </c>
      <c r="F26" s="42" t="n">
        <f aca="false">IF(B26&lt;&gt;"",IF(E26="","",D26*E26),"")</f>
        <v>2200000</v>
      </c>
      <c r="G26" s="38" t="n">
        <v>2100000</v>
      </c>
      <c r="H26" s="42" t="n">
        <f aca="false">IF(B26&lt;&gt;"",IF(G26="","",D26*G26),"")</f>
        <v>2100000</v>
      </c>
      <c r="I26" s="38" t="n">
        <v>2400000</v>
      </c>
      <c r="J26" s="42" t="n">
        <f aca="false">IF(B26&lt;&gt;"",IF(I26="","",D26*I26),"")</f>
        <v>2400000</v>
      </c>
      <c r="K26" s="38"/>
      <c r="L26" s="42" t="str">
        <f aca="false">IF(B26&lt;&gt;"",IF(K26="","",D26*K26),"")</f>
        <v/>
      </c>
      <c r="M26" s="42" t="n">
        <f aca="false">IF(B26&lt;&gt;"",IF((G26="")*(I26="")*(K26="")=1,"",MIN(IF(G26="",999000000000,G26),IF(I26="",999000000000,I26),IF(K26="",999000000000,K26))),"")</f>
        <v>2100000</v>
      </c>
      <c r="N26" s="43" t="str">
        <f aca="false">IF(B26&lt;&gt;"",IF(M26="","",IF(AND(G26&lt;&gt;"",G26=M26),$G$7,IF(AND(I26&lt;&gt;"",I26=M26),$I$7,IF(AND(K26&lt;&gt;"",K26=M26),$K$7,"-")))),"")</f>
        <v>Constructora A</v>
      </c>
      <c r="O26" s="44" t="n">
        <f aca="false">IF(B26&lt;&gt;"",IF(OR(E26="",M26=""),"",(M26-E26)/E26),"")</f>
        <v>-0.0454545454545455</v>
      </c>
      <c r="P26" s="43" t="str">
        <f aca="false">IF(B26&lt;&gt;"",IF((G26="")+(I26="")+(K26="")=3,"Nadie la cotizó",IF((G26="")+(I26="")+(K26="")&gt;0,"Falta en "&amp;((G26="")+(I26="")+(K26=""))&amp;" cotización(es)",IF(AND(E26&lt;&gt;"",M26&lt;&gt;"",M26&lt;E26*0.7),"Precio muy bajo: revisar","OK"))),"")</f>
        <v>Falta en 1 cotización(es)</v>
      </c>
    </row>
    <row r="27" customFormat="false" ht="15" hidden="false" customHeight="false" outlineLevel="0" collapsed="false">
      <c r="A27" s="35"/>
      <c r="B27" s="36"/>
      <c r="C27" s="35"/>
      <c r="D27" s="37"/>
      <c r="E27" s="38"/>
      <c r="F27" s="39" t="str">
        <f aca="false">IF(B27&lt;&gt;"",IF(E27="","",D27*E27),"")</f>
        <v/>
      </c>
      <c r="G27" s="38"/>
      <c r="H27" s="39" t="str">
        <f aca="false">IF(B27&lt;&gt;"",IF(G27="","",D27*G27),"")</f>
        <v/>
      </c>
      <c r="I27" s="38"/>
      <c r="J27" s="39" t="str">
        <f aca="false">IF(B27&lt;&gt;"",IF(I27="","",D27*I27),"")</f>
        <v/>
      </c>
      <c r="K27" s="38"/>
      <c r="L27" s="39" t="str">
        <f aca="false">IF(B27&lt;&gt;"",IF(K27="","",D27*K27),"")</f>
        <v/>
      </c>
      <c r="M27" s="39" t="str">
        <f aca="false">IF(B27&lt;&gt;"",IF((G27="")*(I27="")*(K27="")=1,"",MIN(IF(G27="",999000000000,G27),IF(I27="",999000000000,I27),IF(K27="",999000000000,K27))),"")</f>
        <v/>
      </c>
      <c r="N27" s="40" t="str">
        <f aca="false">IF(B27&lt;&gt;"",IF(M27="","",IF(AND(G27&lt;&gt;"",G27=M27),$G$7,IF(AND(I27&lt;&gt;"",I27=M27),$I$7,IF(AND(K27&lt;&gt;"",K27=M27),$K$7,"-")))),"")</f>
        <v/>
      </c>
      <c r="O27" s="41" t="str">
        <f aca="false">IF(B27&lt;&gt;"",IF(OR(E27="",M27=""),"",(M27-E27)/E27),"")</f>
        <v/>
      </c>
      <c r="P27" s="40" t="str">
        <f aca="false">IF(B27&lt;&gt;"",IF((G27="")+(I27="")+(K27="")=3,"Nadie la cotizó",IF((G27="")+(I27="")+(K27="")&gt;0,"Falta en "&amp;((G27="")+(I27="")+(K27=""))&amp;" cotización(es)",IF(AND(E27&lt;&gt;"",M27&lt;&gt;"",M27&lt;E27*0.7),"Precio muy bajo: revisar","OK"))),"")</f>
        <v/>
      </c>
    </row>
    <row r="28" customFormat="false" ht="15" hidden="false" customHeight="false" outlineLevel="0" collapsed="false">
      <c r="A28" s="35"/>
      <c r="B28" s="36"/>
      <c r="C28" s="35"/>
      <c r="D28" s="37"/>
      <c r="E28" s="38"/>
      <c r="F28" s="42" t="str">
        <f aca="false">IF(B28&lt;&gt;"",IF(E28="","",D28*E28),"")</f>
        <v/>
      </c>
      <c r="G28" s="38"/>
      <c r="H28" s="42" t="str">
        <f aca="false">IF(B28&lt;&gt;"",IF(G28="","",D28*G28),"")</f>
        <v/>
      </c>
      <c r="I28" s="38"/>
      <c r="J28" s="42" t="str">
        <f aca="false">IF(B28&lt;&gt;"",IF(I28="","",D28*I28),"")</f>
        <v/>
      </c>
      <c r="K28" s="38"/>
      <c r="L28" s="42" t="str">
        <f aca="false">IF(B28&lt;&gt;"",IF(K28="","",D28*K28),"")</f>
        <v/>
      </c>
      <c r="M28" s="42" t="str">
        <f aca="false">IF(B28&lt;&gt;"",IF((G28="")*(I28="")*(K28="")=1,"",MIN(IF(G28="",999000000000,G28),IF(I28="",999000000000,I28),IF(K28="",999000000000,K28))),"")</f>
        <v/>
      </c>
      <c r="N28" s="43" t="str">
        <f aca="false">IF(B28&lt;&gt;"",IF(M28="","",IF(AND(G28&lt;&gt;"",G28=M28),$G$7,IF(AND(I28&lt;&gt;"",I28=M28),$I$7,IF(AND(K28&lt;&gt;"",K28=M28),$K$7,"-")))),"")</f>
        <v/>
      </c>
      <c r="O28" s="44" t="str">
        <f aca="false">IF(B28&lt;&gt;"",IF(OR(E28="",M28=""),"",(M28-E28)/E28),"")</f>
        <v/>
      </c>
      <c r="P28" s="43" t="str">
        <f aca="false">IF(B28&lt;&gt;"",IF((G28="")+(I28="")+(K28="")=3,"Nadie la cotizó",IF((G28="")+(I28="")+(K28="")&gt;0,"Falta en "&amp;((G28="")+(I28="")+(K28=""))&amp;" cotización(es)",IF(AND(E28&lt;&gt;"",M28&lt;&gt;"",M28&lt;E28*0.7),"Precio muy bajo: revisar","OK"))),"")</f>
        <v/>
      </c>
    </row>
    <row r="29" customFormat="false" ht="15" hidden="false" customHeight="false" outlineLevel="0" collapsed="false">
      <c r="A29" s="35"/>
      <c r="B29" s="36"/>
      <c r="C29" s="35"/>
      <c r="D29" s="37"/>
      <c r="E29" s="38"/>
      <c r="F29" s="39" t="str">
        <f aca="false">IF(B29&lt;&gt;"",IF(E29="","",D29*E29),"")</f>
        <v/>
      </c>
      <c r="G29" s="38"/>
      <c r="H29" s="39" t="str">
        <f aca="false">IF(B29&lt;&gt;"",IF(G29="","",D29*G29),"")</f>
        <v/>
      </c>
      <c r="I29" s="38"/>
      <c r="J29" s="39" t="str">
        <f aca="false">IF(B29&lt;&gt;"",IF(I29="","",D29*I29),"")</f>
        <v/>
      </c>
      <c r="K29" s="38"/>
      <c r="L29" s="39" t="str">
        <f aca="false">IF(B29&lt;&gt;"",IF(K29="","",D29*K29),"")</f>
        <v/>
      </c>
      <c r="M29" s="39" t="str">
        <f aca="false">IF(B29&lt;&gt;"",IF((G29="")*(I29="")*(K29="")=1,"",MIN(IF(G29="",999000000000,G29),IF(I29="",999000000000,I29),IF(K29="",999000000000,K29))),"")</f>
        <v/>
      </c>
      <c r="N29" s="40" t="str">
        <f aca="false">IF(B29&lt;&gt;"",IF(M29="","",IF(AND(G29&lt;&gt;"",G29=M29),$G$7,IF(AND(I29&lt;&gt;"",I29=M29),$I$7,IF(AND(K29&lt;&gt;"",K29=M29),$K$7,"-")))),"")</f>
        <v/>
      </c>
      <c r="O29" s="41" t="str">
        <f aca="false">IF(B29&lt;&gt;"",IF(OR(E29="",M29=""),"",(M29-E29)/E29),"")</f>
        <v/>
      </c>
      <c r="P29" s="40" t="str">
        <f aca="false">IF(B29&lt;&gt;"",IF((G29="")+(I29="")+(K29="")=3,"Nadie la cotizó",IF((G29="")+(I29="")+(K29="")&gt;0,"Falta en "&amp;((G29="")+(I29="")+(K29=""))&amp;" cotización(es)",IF(AND(E29&lt;&gt;"",M29&lt;&gt;"",M29&lt;E29*0.7),"Precio muy bajo: revisar","OK"))),"")</f>
        <v/>
      </c>
    </row>
    <row r="30" customFormat="false" ht="15" hidden="false" customHeight="false" outlineLevel="0" collapsed="false">
      <c r="A30" s="35"/>
      <c r="B30" s="36"/>
      <c r="C30" s="35"/>
      <c r="D30" s="37"/>
      <c r="E30" s="38"/>
      <c r="F30" s="42" t="str">
        <f aca="false">IF(B30&lt;&gt;"",IF(E30="","",D30*E30),"")</f>
        <v/>
      </c>
      <c r="G30" s="38"/>
      <c r="H30" s="42" t="str">
        <f aca="false">IF(B30&lt;&gt;"",IF(G30="","",D30*G30),"")</f>
        <v/>
      </c>
      <c r="I30" s="38"/>
      <c r="J30" s="42" t="str">
        <f aca="false">IF(B30&lt;&gt;"",IF(I30="","",D30*I30),"")</f>
        <v/>
      </c>
      <c r="K30" s="38"/>
      <c r="L30" s="42" t="str">
        <f aca="false">IF(B30&lt;&gt;"",IF(K30="","",D30*K30),"")</f>
        <v/>
      </c>
      <c r="M30" s="42" t="str">
        <f aca="false">IF(B30&lt;&gt;"",IF((G30="")*(I30="")*(K30="")=1,"",MIN(IF(G30="",999000000000,G30),IF(I30="",999000000000,I30),IF(K30="",999000000000,K30))),"")</f>
        <v/>
      </c>
      <c r="N30" s="43" t="str">
        <f aca="false">IF(B30&lt;&gt;"",IF(M30="","",IF(AND(G30&lt;&gt;"",G30=M30),$G$7,IF(AND(I30&lt;&gt;"",I30=M30),$I$7,IF(AND(K30&lt;&gt;"",K30=M30),$K$7,"-")))),"")</f>
        <v/>
      </c>
      <c r="O30" s="44" t="str">
        <f aca="false">IF(B30&lt;&gt;"",IF(OR(E30="",M30=""),"",(M30-E30)/E30),"")</f>
        <v/>
      </c>
      <c r="P30" s="43" t="str">
        <f aca="false">IF(B30&lt;&gt;"",IF((G30="")+(I30="")+(K30="")=3,"Nadie la cotizó",IF((G30="")+(I30="")+(K30="")&gt;0,"Falta en "&amp;((G30="")+(I30="")+(K30=""))&amp;" cotización(es)",IF(AND(E30&lt;&gt;"",M30&lt;&gt;"",M30&lt;E30*0.7),"Precio muy bajo: revisar","OK"))),"")</f>
        <v/>
      </c>
    </row>
    <row r="31" customFormat="false" ht="15" hidden="false" customHeight="false" outlineLevel="0" collapsed="false">
      <c r="A31" s="35"/>
      <c r="B31" s="36"/>
      <c r="C31" s="35"/>
      <c r="D31" s="37"/>
      <c r="E31" s="38"/>
      <c r="F31" s="39" t="str">
        <f aca="false">IF(B31&lt;&gt;"",IF(E31="","",D31*E31),"")</f>
        <v/>
      </c>
      <c r="G31" s="38"/>
      <c r="H31" s="39" t="str">
        <f aca="false">IF(B31&lt;&gt;"",IF(G31="","",D31*G31),"")</f>
        <v/>
      </c>
      <c r="I31" s="38"/>
      <c r="J31" s="39" t="str">
        <f aca="false">IF(B31&lt;&gt;"",IF(I31="","",D31*I31),"")</f>
        <v/>
      </c>
      <c r="K31" s="38"/>
      <c r="L31" s="39" t="str">
        <f aca="false">IF(B31&lt;&gt;"",IF(K31="","",D31*K31),"")</f>
        <v/>
      </c>
      <c r="M31" s="39" t="str">
        <f aca="false">IF(B31&lt;&gt;"",IF((G31="")*(I31="")*(K31="")=1,"",MIN(IF(G31="",999000000000,G31),IF(I31="",999000000000,I31),IF(K31="",999000000000,K31))),"")</f>
        <v/>
      </c>
      <c r="N31" s="40" t="str">
        <f aca="false">IF(B31&lt;&gt;"",IF(M31="","",IF(AND(G31&lt;&gt;"",G31=M31),$G$7,IF(AND(I31&lt;&gt;"",I31=M31),$I$7,IF(AND(K31&lt;&gt;"",K31=M31),$K$7,"-")))),"")</f>
        <v/>
      </c>
      <c r="O31" s="41" t="str">
        <f aca="false">IF(B31&lt;&gt;"",IF(OR(E31="",M31=""),"",(M31-E31)/E31),"")</f>
        <v/>
      </c>
      <c r="P31" s="40" t="str">
        <f aca="false">IF(B31&lt;&gt;"",IF((G31="")+(I31="")+(K31="")=3,"Nadie la cotizó",IF((G31="")+(I31="")+(K31="")&gt;0,"Falta en "&amp;((G31="")+(I31="")+(K31=""))&amp;" cotización(es)",IF(AND(E31&lt;&gt;"",M31&lt;&gt;"",M31&lt;E31*0.7),"Precio muy bajo: revisar","OK"))),"")</f>
        <v/>
      </c>
    </row>
    <row r="32" customFormat="false" ht="15" hidden="false" customHeight="false" outlineLevel="0" collapsed="false">
      <c r="A32" s="35"/>
      <c r="B32" s="36"/>
      <c r="C32" s="35"/>
      <c r="D32" s="37"/>
      <c r="E32" s="38"/>
      <c r="F32" s="42" t="str">
        <f aca="false">IF(B32&lt;&gt;"",IF(E32="","",D32*E32),"")</f>
        <v/>
      </c>
      <c r="G32" s="38"/>
      <c r="H32" s="42" t="str">
        <f aca="false">IF(B32&lt;&gt;"",IF(G32="","",D32*G32),"")</f>
        <v/>
      </c>
      <c r="I32" s="38"/>
      <c r="J32" s="42" t="str">
        <f aca="false">IF(B32&lt;&gt;"",IF(I32="","",D32*I32),"")</f>
        <v/>
      </c>
      <c r="K32" s="38"/>
      <c r="L32" s="42" t="str">
        <f aca="false">IF(B32&lt;&gt;"",IF(K32="","",D32*K32),"")</f>
        <v/>
      </c>
      <c r="M32" s="42" t="str">
        <f aca="false">IF(B32&lt;&gt;"",IF((G32="")*(I32="")*(K32="")=1,"",MIN(IF(G32="",999000000000,G32),IF(I32="",999000000000,I32),IF(K32="",999000000000,K32))),"")</f>
        <v/>
      </c>
      <c r="N32" s="43" t="str">
        <f aca="false">IF(B32&lt;&gt;"",IF(M32="","",IF(AND(G32&lt;&gt;"",G32=M32),$G$7,IF(AND(I32&lt;&gt;"",I32=M32),$I$7,IF(AND(K32&lt;&gt;"",K32=M32),$K$7,"-")))),"")</f>
        <v/>
      </c>
      <c r="O32" s="44" t="str">
        <f aca="false">IF(B32&lt;&gt;"",IF(OR(E32="",M32=""),"",(M32-E32)/E32),"")</f>
        <v/>
      </c>
      <c r="P32" s="43" t="str">
        <f aca="false">IF(B32&lt;&gt;"",IF((G32="")+(I32="")+(K32="")=3,"Nadie la cotizó",IF((G32="")+(I32="")+(K32="")&gt;0,"Falta en "&amp;((G32="")+(I32="")+(K32=""))&amp;" cotización(es)",IF(AND(E32&lt;&gt;"",M32&lt;&gt;"",M32&lt;E32*0.7),"Precio muy bajo: revisar","OK"))),"")</f>
        <v/>
      </c>
    </row>
    <row r="33" customFormat="false" ht="15" hidden="false" customHeight="false" outlineLevel="0" collapsed="false">
      <c r="A33" s="35"/>
      <c r="B33" s="36"/>
      <c r="C33" s="35"/>
      <c r="D33" s="37"/>
      <c r="E33" s="38"/>
      <c r="F33" s="39" t="str">
        <f aca="false">IF(B33&lt;&gt;"",IF(E33="","",D33*E33),"")</f>
        <v/>
      </c>
      <c r="G33" s="38"/>
      <c r="H33" s="39" t="str">
        <f aca="false">IF(B33&lt;&gt;"",IF(G33="","",D33*G33),"")</f>
        <v/>
      </c>
      <c r="I33" s="38"/>
      <c r="J33" s="39" t="str">
        <f aca="false">IF(B33&lt;&gt;"",IF(I33="","",D33*I33),"")</f>
        <v/>
      </c>
      <c r="K33" s="38"/>
      <c r="L33" s="39" t="str">
        <f aca="false">IF(B33&lt;&gt;"",IF(K33="","",D33*K33),"")</f>
        <v/>
      </c>
      <c r="M33" s="39" t="str">
        <f aca="false">IF(B33&lt;&gt;"",IF((G33="")*(I33="")*(K33="")=1,"",MIN(IF(G33="",999000000000,G33),IF(I33="",999000000000,I33),IF(K33="",999000000000,K33))),"")</f>
        <v/>
      </c>
      <c r="N33" s="40" t="str">
        <f aca="false">IF(B33&lt;&gt;"",IF(M33="","",IF(AND(G33&lt;&gt;"",G33=M33),$G$7,IF(AND(I33&lt;&gt;"",I33=M33),$I$7,IF(AND(K33&lt;&gt;"",K33=M33),$K$7,"-")))),"")</f>
        <v/>
      </c>
      <c r="O33" s="41" t="str">
        <f aca="false">IF(B33&lt;&gt;"",IF(OR(E33="",M33=""),"",(M33-E33)/E33),"")</f>
        <v/>
      </c>
      <c r="P33" s="40" t="str">
        <f aca="false">IF(B33&lt;&gt;"",IF((G33="")+(I33="")+(K33="")=3,"Nadie la cotizó",IF((G33="")+(I33="")+(K33="")&gt;0,"Falta en "&amp;((G33="")+(I33="")+(K33=""))&amp;" cotización(es)",IF(AND(E33&lt;&gt;"",M33&lt;&gt;"",M33&lt;E33*0.7),"Precio muy bajo: revisar","OK"))),"")</f>
        <v/>
      </c>
    </row>
    <row r="34" customFormat="false" ht="15" hidden="false" customHeight="false" outlineLevel="0" collapsed="false">
      <c r="A34" s="35"/>
      <c r="B34" s="36"/>
      <c r="C34" s="35"/>
      <c r="D34" s="37"/>
      <c r="E34" s="38"/>
      <c r="F34" s="42" t="str">
        <f aca="false">IF(B34&lt;&gt;"",IF(E34="","",D34*E34),"")</f>
        <v/>
      </c>
      <c r="G34" s="38"/>
      <c r="H34" s="42" t="str">
        <f aca="false">IF(B34&lt;&gt;"",IF(G34="","",D34*G34),"")</f>
        <v/>
      </c>
      <c r="I34" s="38"/>
      <c r="J34" s="42" t="str">
        <f aca="false">IF(B34&lt;&gt;"",IF(I34="","",D34*I34),"")</f>
        <v/>
      </c>
      <c r="K34" s="38"/>
      <c r="L34" s="42" t="str">
        <f aca="false">IF(B34&lt;&gt;"",IF(K34="","",D34*K34),"")</f>
        <v/>
      </c>
      <c r="M34" s="42" t="str">
        <f aca="false">IF(B34&lt;&gt;"",IF((G34="")*(I34="")*(K34="")=1,"",MIN(IF(G34="",999000000000,G34),IF(I34="",999000000000,I34),IF(K34="",999000000000,K34))),"")</f>
        <v/>
      </c>
      <c r="N34" s="43" t="str">
        <f aca="false">IF(B34&lt;&gt;"",IF(M34="","",IF(AND(G34&lt;&gt;"",G34=M34),$G$7,IF(AND(I34&lt;&gt;"",I34=M34),$I$7,IF(AND(K34&lt;&gt;"",K34=M34),$K$7,"-")))),"")</f>
        <v/>
      </c>
      <c r="O34" s="44" t="str">
        <f aca="false">IF(B34&lt;&gt;"",IF(OR(E34="",M34=""),"",(M34-E34)/E34),"")</f>
        <v/>
      </c>
      <c r="P34" s="43" t="str">
        <f aca="false">IF(B34&lt;&gt;"",IF((G34="")+(I34="")+(K34="")=3,"Nadie la cotizó",IF((G34="")+(I34="")+(K34="")&gt;0,"Falta en "&amp;((G34="")+(I34="")+(K34=""))&amp;" cotización(es)",IF(AND(E34&lt;&gt;"",M34&lt;&gt;"",M34&lt;E34*0.7),"Precio muy bajo: revisar","OK"))),"")</f>
        <v/>
      </c>
    </row>
    <row r="35" customFormat="false" ht="15" hidden="false" customHeight="false" outlineLevel="0" collapsed="false">
      <c r="A35" s="35"/>
      <c r="B35" s="36"/>
      <c r="C35" s="35"/>
      <c r="D35" s="37"/>
      <c r="E35" s="38"/>
      <c r="F35" s="39" t="str">
        <f aca="false">IF(B35&lt;&gt;"",IF(E35="","",D35*E35),"")</f>
        <v/>
      </c>
      <c r="G35" s="38"/>
      <c r="H35" s="39" t="str">
        <f aca="false">IF(B35&lt;&gt;"",IF(G35="","",D35*G35),"")</f>
        <v/>
      </c>
      <c r="I35" s="38"/>
      <c r="J35" s="39" t="str">
        <f aca="false">IF(B35&lt;&gt;"",IF(I35="","",D35*I35),"")</f>
        <v/>
      </c>
      <c r="K35" s="38"/>
      <c r="L35" s="39" t="str">
        <f aca="false">IF(B35&lt;&gt;"",IF(K35="","",D35*K35),"")</f>
        <v/>
      </c>
      <c r="M35" s="39" t="str">
        <f aca="false">IF(B35&lt;&gt;"",IF((G35="")*(I35="")*(K35="")=1,"",MIN(IF(G35="",999000000000,G35),IF(I35="",999000000000,I35),IF(K35="",999000000000,K35))),"")</f>
        <v/>
      </c>
      <c r="N35" s="40" t="str">
        <f aca="false">IF(B35&lt;&gt;"",IF(M35="","",IF(AND(G35&lt;&gt;"",G35=M35),$G$7,IF(AND(I35&lt;&gt;"",I35=M35),$I$7,IF(AND(K35&lt;&gt;"",K35=M35),$K$7,"-")))),"")</f>
        <v/>
      </c>
      <c r="O35" s="41" t="str">
        <f aca="false">IF(B35&lt;&gt;"",IF(OR(E35="",M35=""),"",(M35-E35)/E35),"")</f>
        <v/>
      </c>
      <c r="P35" s="40" t="str">
        <f aca="false">IF(B35&lt;&gt;"",IF((G35="")+(I35="")+(K35="")=3,"Nadie la cotizó",IF((G35="")+(I35="")+(K35="")&gt;0,"Falta en "&amp;((G35="")+(I35="")+(K35=""))&amp;" cotización(es)",IF(AND(E35&lt;&gt;"",M35&lt;&gt;"",M35&lt;E35*0.7),"Precio muy bajo: revisar","OK"))),"")</f>
        <v/>
      </c>
    </row>
    <row r="36" customFormat="false" ht="15" hidden="false" customHeight="false" outlineLevel="0" collapsed="false">
      <c r="A36" s="35"/>
      <c r="B36" s="36"/>
      <c r="C36" s="35"/>
      <c r="D36" s="37"/>
      <c r="E36" s="38"/>
      <c r="F36" s="42" t="str">
        <f aca="false">IF(B36&lt;&gt;"",IF(E36="","",D36*E36),"")</f>
        <v/>
      </c>
      <c r="G36" s="38"/>
      <c r="H36" s="42" t="str">
        <f aca="false">IF(B36&lt;&gt;"",IF(G36="","",D36*G36),"")</f>
        <v/>
      </c>
      <c r="I36" s="38"/>
      <c r="J36" s="42" t="str">
        <f aca="false">IF(B36&lt;&gt;"",IF(I36="","",D36*I36),"")</f>
        <v/>
      </c>
      <c r="K36" s="38"/>
      <c r="L36" s="42" t="str">
        <f aca="false">IF(B36&lt;&gt;"",IF(K36="","",D36*K36),"")</f>
        <v/>
      </c>
      <c r="M36" s="42" t="str">
        <f aca="false">IF(B36&lt;&gt;"",IF((G36="")*(I36="")*(K36="")=1,"",MIN(IF(G36="",999000000000,G36),IF(I36="",999000000000,I36),IF(K36="",999000000000,K36))),"")</f>
        <v/>
      </c>
      <c r="N36" s="43" t="str">
        <f aca="false">IF(B36&lt;&gt;"",IF(M36="","",IF(AND(G36&lt;&gt;"",G36=M36),$G$7,IF(AND(I36&lt;&gt;"",I36=M36),$I$7,IF(AND(K36&lt;&gt;"",K36=M36),$K$7,"-")))),"")</f>
        <v/>
      </c>
      <c r="O36" s="44" t="str">
        <f aca="false">IF(B36&lt;&gt;"",IF(OR(E36="",M36=""),"",(M36-E36)/E36),"")</f>
        <v/>
      </c>
      <c r="P36" s="43" t="str">
        <f aca="false">IF(B36&lt;&gt;"",IF((G36="")+(I36="")+(K36="")=3,"Nadie la cotizó",IF((G36="")+(I36="")+(K36="")&gt;0,"Falta en "&amp;((G36="")+(I36="")+(K36=""))&amp;" cotización(es)",IF(AND(E36&lt;&gt;"",M36&lt;&gt;"",M36&lt;E36*0.7),"Precio muy bajo: revisar","OK"))),"")</f>
        <v/>
      </c>
    </row>
    <row r="37" customFormat="false" ht="15" hidden="false" customHeight="false" outlineLevel="0" collapsed="false">
      <c r="A37" s="35"/>
      <c r="B37" s="36"/>
      <c r="C37" s="35"/>
      <c r="D37" s="37"/>
      <c r="E37" s="38"/>
      <c r="F37" s="39" t="str">
        <f aca="false">IF(B37&lt;&gt;"",IF(E37="","",D37*E37),"")</f>
        <v/>
      </c>
      <c r="G37" s="38"/>
      <c r="H37" s="39" t="str">
        <f aca="false">IF(B37&lt;&gt;"",IF(G37="","",D37*G37),"")</f>
        <v/>
      </c>
      <c r="I37" s="38"/>
      <c r="J37" s="39" t="str">
        <f aca="false">IF(B37&lt;&gt;"",IF(I37="","",D37*I37),"")</f>
        <v/>
      </c>
      <c r="K37" s="38"/>
      <c r="L37" s="39" t="str">
        <f aca="false">IF(B37&lt;&gt;"",IF(K37="","",D37*K37),"")</f>
        <v/>
      </c>
      <c r="M37" s="39" t="str">
        <f aca="false">IF(B37&lt;&gt;"",IF((G37="")*(I37="")*(K37="")=1,"",MIN(IF(G37="",999000000000,G37),IF(I37="",999000000000,I37),IF(K37="",999000000000,K37))),"")</f>
        <v/>
      </c>
      <c r="N37" s="40" t="str">
        <f aca="false">IF(B37&lt;&gt;"",IF(M37="","",IF(AND(G37&lt;&gt;"",G37=M37),$G$7,IF(AND(I37&lt;&gt;"",I37=M37),$I$7,IF(AND(K37&lt;&gt;"",K37=M37),$K$7,"-")))),"")</f>
        <v/>
      </c>
      <c r="O37" s="41" t="str">
        <f aca="false">IF(B37&lt;&gt;"",IF(OR(E37="",M37=""),"",(M37-E37)/E37),"")</f>
        <v/>
      </c>
      <c r="P37" s="40" t="str">
        <f aca="false">IF(B37&lt;&gt;"",IF((G37="")+(I37="")+(K37="")=3,"Nadie la cotizó",IF((G37="")+(I37="")+(K37="")&gt;0,"Falta en "&amp;((G37="")+(I37="")+(K37=""))&amp;" cotización(es)",IF(AND(E37&lt;&gt;"",M37&lt;&gt;"",M37&lt;E37*0.7),"Precio muy bajo: revisar","OK"))),"")</f>
        <v/>
      </c>
    </row>
    <row r="38" customFormat="false" ht="15" hidden="false" customHeight="false" outlineLevel="0" collapsed="false">
      <c r="A38" s="35"/>
      <c r="B38" s="36"/>
      <c r="C38" s="35"/>
      <c r="D38" s="37"/>
      <c r="E38" s="38"/>
      <c r="F38" s="42" t="str">
        <f aca="false">IF(B38&lt;&gt;"",IF(E38="","",D38*E38),"")</f>
        <v/>
      </c>
      <c r="G38" s="38"/>
      <c r="H38" s="42" t="str">
        <f aca="false">IF(B38&lt;&gt;"",IF(G38="","",D38*G38),"")</f>
        <v/>
      </c>
      <c r="I38" s="38"/>
      <c r="J38" s="42" t="str">
        <f aca="false">IF(B38&lt;&gt;"",IF(I38="","",D38*I38),"")</f>
        <v/>
      </c>
      <c r="K38" s="38"/>
      <c r="L38" s="42" t="str">
        <f aca="false">IF(B38&lt;&gt;"",IF(K38="","",D38*K38),"")</f>
        <v/>
      </c>
      <c r="M38" s="42" t="str">
        <f aca="false">IF(B38&lt;&gt;"",IF((G38="")*(I38="")*(K38="")=1,"",MIN(IF(G38="",999000000000,G38),IF(I38="",999000000000,I38),IF(K38="",999000000000,K38))),"")</f>
        <v/>
      </c>
      <c r="N38" s="43" t="str">
        <f aca="false">IF(B38&lt;&gt;"",IF(M38="","",IF(AND(G38&lt;&gt;"",G38=M38),$G$7,IF(AND(I38&lt;&gt;"",I38=M38),$I$7,IF(AND(K38&lt;&gt;"",K38=M38),$K$7,"-")))),"")</f>
        <v/>
      </c>
      <c r="O38" s="44" t="str">
        <f aca="false">IF(B38&lt;&gt;"",IF(OR(E38="",M38=""),"",(M38-E38)/E38),"")</f>
        <v/>
      </c>
      <c r="P38" s="43" t="str">
        <f aca="false">IF(B38&lt;&gt;"",IF((G38="")+(I38="")+(K38="")=3,"Nadie la cotizó",IF((G38="")+(I38="")+(K38="")&gt;0,"Falta en "&amp;((G38="")+(I38="")+(K38=""))&amp;" cotización(es)",IF(AND(E38&lt;&gt;"",M38&lt;&gt;"",M38&lt;E38*0.7),"Precio muy bajo: revisar","OK"))),"")</f>
        <v/>
      </c>
    </row>
    <row r="39" customFormat="false" ht="15" hidden="false" customHeight="false" outlineLevel="0" collapsed="false">
      <c r="A39" s="35"/>
      <c r="B39" s="36"/>
      <c r="C39" s="35"/>
      <c r="D39" s="37"/>
      <c r="E39" s="38"/>
      <c r="F39" s="39" t="str">
        <f aca="false">IF(B39&lt;&gt;"",IF(E39="","",D39*E39),"")</f>
        <v/>
      </c>
      <c r="G39" s="38"/>
      <c r="H39" s="39" t="str">
        <f aca="false">IF(B39&lt;&gt;"",IF(G39="","",D39*G39),"")</f>
        <v/>
      </c>
      <c r="I39" s="38"/>
      <c r="J39" s="39" t="str">
        <f aca="false">IF(B39&lt;&gt;"",IF(I39="","",D39*I39),"")</f>
        <v/>
      </c>
      <c r="K39" s="38"/>
      <c r="L39" s="39" t="str">
        <f aca="false">IF(B39&lt;&gt;"",IF(K39="","",D39*K39),"")</f>
        <v/>
      </c>
      <c r="M39" s="39" t="str">
        <f aca="false">IF(B39&lt;&gt;"",IF((G39="")*(I39="")*(K39="")=1,"",MIN(IF(G39="",999000000000,G39),IF(I39="",999000000000,I39),IF(K39="",999000000000,K39))),"")</f>
        <v/>
      </c>
      <c r="N39" s="40" t="str">
        <f aca="false">IF(B39&lt;&gt;"",IF(M39="","",IF(AND(G39&lt;&gt;"",G39=M39),$G$7,IF(AND(I39&lt;&gt;"",I39=M39),$I$7,IF(AND(K39&lt;&gt;"",K39=M39),$K$7,"-")))),"")</f>
        <v/>
      </c>
      <c r="O39" s="41" t="str">
        <f aca="false">IF(B39&lt;&gt;"",IF(OR(E39="",M39=""),"",(M39-E39)/E39),"")</f>
        <v/>
      </c>
      <c r="P39" s="40" t="str">
        <f aca="false">IF(B39&lt;&gt;"",IF((G39="")+(I39="")+(K39="")=3,"Nadie la cotizó",IF((G39="")+(I39="")+(K39="")&gt;0,"Falta en "&amp;((G39="")+(I39="")+(K39=""))&amp;" cotización(es)",IF(AND(E39&lt;&gt;"",M39&lt;&gt;"",M39&lt;E39*0.7),"Precio muy bajo: revisar","OK"))),"")</f>
        <v/>
      </c>
    </row>
    <row r="40" customFormat="false" ht="15" hidden="false" customHeight="false" outlineLevel="0" collapsed="false">
      <c r="A40" s="45" t="s">
        <v>101</v>
      </c>
      <c r="B40" s="45"/>
      <c r="C40" s="45"/>
      <c r="D40" s="45"/>
      <c r="E40" s="46"/>
      <c r="F40" s="47" t="n">
        <f aca="false">SUM(F15:F39)</f>
        <v>36635000</v>
      </c>
      <c r="G40" s="46"/>
      <c r="H40" s="47" t="n">
        <f aca="false">SUM(H15:H39)</f>
        <v>36814000</v>
      </c>
      <c r="I40" s="46"/>
      <c r="J40" s="47" t="n">
        <f aca="false">SUM(J15:J39)</f>
        <v>36694500</v>
      </c>
      <c r="K40" s="46"/>
      <c r="L40" s="47" t="n">
        <f aca="false">SUM(L15:L39)</f>
        <v>31450500</v>
      </c>
      <c r="M40" s="46"/>
      <c r="N40" s="46"/>
      <c r="O40" s="46"/>
      <c r="P40" s="46"/>
    </row>
    <row r="41" customFormat="false" ht="15" hidden="false" customHeight="false" outlineLevel="0" collapsed="false">
      <c r="A41" s="48" t="s">
        <v>8</v>
      </c>
      <c r="B41" s="48"/>
      <c r="C41" s="48"/>
      <c r="D41" s="48"/>
      <c r="E41" s="49"/>
      <c r="F41" s="49"/>
      <c r="G41" s="49"/>
      <c r="H41" s="49"/>
      <c r="I41" s="49"/>
      <c r="J41" s="49"/>
      <c r="K41" s="49"/>
      <c r="L41" s="49"/>
      <c r="M41" s="50" t="n">
        <f aca="false">SUMPRODUCT(D15:D39,N(M15:M39))</f>
        <v>34911000</v>
      </c>
      <c r="N41" s="50"/>
      <c r="O41" s="49"/>
      <c r="P41" s="49"/>
    </row>
    <row r="43" customFormat="false" ht="39.75" hidden="false" customHeight="true" outlineLevel="0" collapsed="false">
      <c r="A43" s="11" t="s">
        <v>102</v>
      </c>
      <c r="B43" s="11"/>
      <c r="C43" s="11"/>
      <c r="D43" s="11"/>
      <c r="E43" s="11"/>
      <c r="F43" s="11"/>
      <c r="G43" s="11"/>
      <c r="H43" s="11"/>
      <c r="I43" s="11"/>
      <c r="J43" s="11"/>
      <c r="K43" s="11"/>
      <c r="L43" s="11"/>
      <c r="M43" s="11"/>
      <c r="N43" s="11"/>
      <c r="O43" s="11"/>
      <c r="P43" s="11"/>
    </row>
  </sheetData>
  <mergeCells count="49">
    <mergeCell ref="A1:P1"/>
    <mergeCell ref="A2:P2"/>
    <mergeCell ref="A3:P3"/>
    <mergeCell ref="A5:P5"/>
    <mergeCell ref="A6:D6"/>
    <mergeCell ref="E6:F6"/>
    <mergeCell ref="G6:H6"/>
    <mergeCell ref="I6:J6"/>
    <mergeCell ref="K6:L6"/>
    <mergeCell ref="A7:D7"/>
    <mergeCell ref="E7:F7"/>
    <mergeCell ref="G7:H7"/>
    <mergeCell ref="I7:J7"/>
    <mergeCell ref="K7:L7"/>
    <mergeCell ref="A8:D8"/>
    <mergeCell ref="E8:F8"/>
    <mergeCell ref="G8:H8"/>
    <mergeCell ref="I8:J8"/>
    <mergeCell ref="K8:L8"/>
    <mergeCell ref="A9:D9"/>
    <mergeCell ref="E9:F9"/>
    <mergeCell ref="G9:H9"/>
    <mergeCell ref="I9:J9"/>
    <mergeCell ref="K9:L9"/>
    <mergeCell ref="A10:D10"/>
    <mergeCell ref="E10:F10"/>
    <mergeCell ref="G10:H10"/>
    <mergeCell ref="I10:J10"/>
    <mergeCell ref="K10:L10"/>
    <mergeCell ref="A11:D11"/>
    <mergeCell ref="E11:F11"/>
    <mergeCell ref="G11:H11"/>
    <mergeCell ref="I11:J11"/>
    <mergeCell ref="K11:L11"/>
    <mergeCell ref="A13:A14"/>
    <mergeCell ref="B13:B14"/>
    <mergeCell ref="C13:C14"/>
    <mergeCell ref="D13:D14"/>
    <mergeCell ref="E13:F13"/>
    <mergeCell ref="G13:H13"/>
    <mergeCell ref="I13:J13"/>
    <mergeCell ref="K13:L13"/>
    <mergeCell ref="M13:N13"/>
    <mergeCell ref="O13:O14"/>
    <mergeCell ref="P13:P14"/>
    <mergeCell ref="A40:D40"/>
    <mergeCell ref="A41:D41"/>
    <mergeCell ref="M41:N41"/>
    <mergeCell ref="A43:P43"/>
  </mergeCells>
  <conditionalFormatting sqref="G15:G39">
    <cfRule type="expression" priority="2" aboveAverage="0" equalAverage="0" bottom="0" percent="0" rank="0" text="" dxfId="0">
      <formula>AND(G15&lt;&gt;"",G15=$M15)</formula>
    </cfRule>
    <cfRule type="expression" priority="3" aboveAverage="0" equalAverage="0" bottom="0" percent="0" rank="0" text="" dxfId="1">
      <formula>AND($B15&lt;&gt;"",G15="")</formula>
    </cfRule>
  </conditionalFormatting>
  <conditionalFormatting sqref="I15:I39">
    <cfRule type="expression" priority="4" aboveAverage="0" equalAverage="0" bottom="0" percent="0" rank="0" text="" dxfId="0">
      <formula>AND(I15&lt;&gt;"",I15=$M15)</formula>
    </cfRule>
    <cfRule type="expression" priority="5" aboveAverage="0" equalAverage="0" bottom="0" percent="0" rank="0" text="" dxfId="1">
      <formula>AND($B15&lt;&gt;"",I15="")</formula>
    </cfRule>
  </conditionalFormatting>
  <conditionalFormatting sqref="K15:K39">
    <cfRule type="expression" priority="6" aboveAverage="0" equalAverage="0" bottom="0" percent="0" rank="0" text="" dxfId="0">
      <formula>AND(K15&lt;&gt;"",K15=$M15)</formula>
    </cfRule>
    <cfRule type="expression" priority="7" aboveAverage="0" equalAverage="0" bottom="0" percent="0" rank="0" text="" dxfId="1">
      <formula>AND($B15&lt;&gt;"",K15="")</formula>
    </cfRule>
  </conditionalFormatting>
  <conditionalFormatting sqref="P15:P39">
    <cfRule type="expression" priority="8" aboveAverage="0" equalAverage="0" bottom="0" percent="0" rank="0" text="" dxfId="2">
      <formula>AND(P15&lt;&gt;"",P15&lt;&gt;"OK")</formula>
    </cfRule>
    <cfRule type="expression" priority="9" aboveAverage="0" equalAverage="0" bottom="0" percent="0" rank="0" text="" dxfId="3">
      <formula>P15="OK"</formula>
    </cfRule>
  </conditionalFormatting>
  <conditionalFormatting sqref="O15:O39">
    <cfRule type="expression" priority="10" aboveAverage="0" equalAverage="0" bottom="0" percent="0" rank="0" text="" dxfId="4">
      <formula>AND(O15&lt;&gt;"",O15&gt;0)</formula>
    </cfRule>
    <cfRule type="expression" priority="11" aboveAverage="0" equalAverage="0" bottom="0" percent="0" rank="0" text="" dxfId="5">
      <formula>AND(O15&lt;&gt;"",O15&lt;0)</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5" min="2" style="0" width="18"/>
    <col collapsed="false" customWidth="true" hidden="false" outlineLevel="0" max="6" min="6" style="0" width="26"/>
  </cols>
  <sheetData>
    <row r="1" customFormat="false" ht="21.75" hidden="false" customHeight="true" outlineLevel="0" collapsed="false">
      <c r="A1" s="12" t="s">
        <v>11</v>
      </c>
      <c r="B1" s="12"/>
      <c r="C1" s="12"/>
      <c r="D1" s="12"/>
      <c r="E1" s="12"/>
      <c r="F1" s="12"/>
    </row>
    <row r="2" customFormat="false" ht="21.75" hidden="false" customHeight="true" outlineLevel="0" collapsed="false">
      <c r="A2" s="16" t="s">
        <v>103</v>
      </c>
      <c r="B2" s="16"/>
      <c r="C2" s="16"/>
      <c r="D2" s="16"/>
      <c r="E2" s="16"/>
      <c r="F2" s="16"/>
    </row>
    <row r="3" customFormat="false" ht="24" hidden="false" customHeight="true" outlineLevel="0" collapsed="false">
      <c r="A3" s="11" t="s">
        <v>104</v>
      </c>
      <c r="B3" s="11"/>
      <c r="C3" s="11"/>
      <c r="D3" s="11"/>
      <c r="E3" s="11"/>
      <c r="F3" s="11"/>
    </row>
    <row r="5" customFormat="false" ht="25.5" hidden="false" customHeight="true" outlineLevel="0" collapsed="false">
      <c r="A5" s="18" t="s">
        <v>40</v>
      </c>
      <c r="B5" s="19" t="s">
        <v>64</v>
      </c>
      <c r="C5" s="31" t="str">
        <f aca="false">Comparador!$G$7</f>
        <v>Constructora A</v>
      </c>
      <c r="D5" s="31" t="str">
        <f aca="false">Comparador!$I$7</f>
        <v>Constructora B</v>
      </c>
      <c r="E5" s="31" t="str">
        <f aca="false">Comparador!$K$7</f>
        <v>Maestro C</v>
      </c>
      <c r="F5" s="51" t="s">
        <v>105</v>
      </c>
    </row>
    <row r="6" customFormat="false" ht="15" hidden="false" customHeight="false" outlineLevel="0" collapsed="false">
      <c r="A6" s="52" t="s">
        <v>106</v>
      </c>
      <c r="B6" s="53" t="n">
        <f aca="false">Comparador!$F$40</f>
        <v>36635000</v>
      </c>
      <c r="C6" s="53" t="n">
        <f aca="false">Comparador!$H$40</f>
        <v>36814000</v>
      </c>
      <c r="D6" s="53" t="n">
        <f aca="false">Comparador!$J$40</f>
        <v>36694500</v>
      </c>
      <c r="E6" s="53" t="n">
        <f aca="false">Comparador!$L$40</f>
        <v>31450500</v>
      </c>
      <c r="F6" s="54" t="n">
        <f aca="false">Comparador!$M$41</f>
        <v>34911000</v>
      </c>
    </row>
    <row r="7" customFormat="false" ht="15" hidden="false" customHeight="false" outlineLevel="0" collapsed="false">
      <c r="A7" s="55" t="s">
        <v>107</v>
      </c>
      <c r="B7" s="56" t="s">
        <v>51</v>
      </c>
      <c r="C7" s="57" t="n">
        <f aca="false">Comparador!$H$40-Comparador!$F$40</f>
        <v>179000</v>
      </c>
      <c r="D7" s="57" t="n">
        <f aca="false">Comparador!$J$40-Comparador!$F$40</f>
        <v>59500</v>
      </c>
      <c r="E7" s="57" t="n">
        <f aca="false">Comparador!$L$40-Comparador!$F$40</f>
        <v>-5184500</v>
      </c>
      <c r="F7" s="54" t="n">
        <f aca="false">Comparador!$M$41-Comparador!$F$40</f>
        <v>-1724000</v>
      </c>
    </row>
    <row r="8" customFormat="false" ht="15" hidden="false" customHeight="false" outlineLevel="0" collapsed="false">
      <c r="A8" s="52" t="s">
        <v>108</v>
      </c>
      <c r="B8" s="58" t="s">
        <v>51</v>
      </c>
      <c r="C8" s="41" t="n">
        <f aca="false">IFERROR((Comparador!$H$40-Comparador!$F$40)/Comparador!$F$40,0)</f>
        <v>0.00488603794185888</v>
      </c>
      <c r="D8" s="41" t="n">
        <f aca="false">IFERROR((Comparador!$J$40-Comparador!$F$40)/Comparador!$F$40,0)</f>
        <v>0.00162412993039443</v>
      </c>
      <c r="E8" s="41" t="n">
        <f aca="false">IFERROR((Comparador!$L$40-Comparador!$F$40)/Comparador!$F$40,0)</f>
        <v>-0.141517674355125</v>
      </c>
      <c r="F8" s="59" t="n">
        <f aca="false">IFERROR((Comparador!$M$41-Comparador!$F$40)/Comparador!$F$40,0)</f>
        <v>-0.0470588235294118</v>
      </c>
    </row>
    <row r="9" customFormat="false" ht="15" hidden="false" customHeight="false" outlineLevel="0" collapsed="false">
      <c r="A9" s="55" t="s">
        <v>109</v>
      </c>
      <c r="B9" s="56" t="s">
        <v>51</v>
      </c>
      <c r="C9" s="60" t="n">
        <f aca="false">COUNTIFS(Comparador!$B$15:$B$39,"&lt;&gt;",Comparador!$G$15:$G$39,"")</f>
        <v>0</v>
      </c>
      <c r="D9" s="60" t="n">
        <f aca="false">COUNTIFS(Comparador!$B$15:$B$39,"&lt;&gt;",Comparador!$I$15:$I$39,"")</f>
        <v>0</v>
      </c>
      <c r="E9" s="60" t="n">
        <f aca="false">COUNTIFS(Comparador!$B$15:$B$39,"&lt;&gt;",Comparador!$K$15:$K$39,"")</f>
        <v>3</v>
      </c>
      <c r="F9" s="61" t="s">
        <v>51</v>
      </c>
    </row>
    <row r="10" customFormat="false" ht="15" hidden="false" customHeight="false" outlineLevel="0" collapsed="false">
      <c r="A10" s="52" t="s">
        <v>110</v>
      </c>
      <c r="B10" s="58" t="s">
        <v>51</v>
      </c>
      <c r="C10" s="62" t="n">
        <f aca="false">COUNTIF(Comparador!$N$15:$N$39,Comparador!$G$7)</f>
        <v>5</v>
      </c>
      <c r="D10" s="62" t="n">
        <f aca="false">COUNTIF(Comparador!$N$15:$N$39,Comparador!$I$7)</f>
        <v>6</v>
      </c>
      <c r="E10" s="62" t="n">
        <f aca="false">COUNTIF(Comparador!$N$15:$N$39,Comparador!$K$7)</f>
        <v>1</v>
      </c>
      <c r="F10" s="61" t="s">
        <v>51</v>
      </c>
    </row>
    <row r="11" customFormat="false" ht="15" hidden="false" customHeight="false" outlineLevel="0" collapsed="false">
      <c r="A11" s="55" t="s">
        <v>52</v>
      </c>
      <c r="B11" s="56" t="s">
        <v>51</v>
      </c>
      <c r="C11" s="60" t="n">
        <f aca="false">Comparador!$G$9</f>
        <v>90</v>
      </c>
      <c r="D11" s="60" t="n">
        <f aca="false">Comparador!$I$9</f>
        <v>75</v>
      </c>
      <c r="E11" s="60" t="n">
        <f aca="false">Comparador!$K$9</f>
        <v>110</v>
      </c>
      <c r="F11" s="61" t="s">
        <v>51</v>
      </c>
    </row>
    <row r="13" customFormat="false" ht="18" hidden="false" customHeight="true" outlineLevel="0" collapsed="false">
      <c r="A13" s="17" t="s">
        <v>111</v>
      </c>
      <c r="B13" s="17"/>
      <c r="C13" s="17"/>
      <c r="D13" s="17"/>
      <c r="E13" s="17"/>
      <c r="F13" s="17"/>
    </row>
    <row r="14" customFormat="false" ht="25.5" hidden="false" customHeight="true" outlineLevel="0" collapsed="false">
      <c r="A14" s="18" t="s">
        <v>112</v>
      </c>
      <c r="B14" s="18" t="s">
        <v>113</v>
      </c>
      <c r="C14" s="31" t="str">
        <f aca="false">Comparador!$G$7</f>
        <v>Constructora A</v>
      </c>
      <c r="D14" s="31" t="str">
        <f aca="false">Comparador!$I$7</f>
        <v>Constructora B</v>
      </c>
      <c r="E14" s="31" t="str">
        <f aca="false">Comparador!$K$7</f>
        <v>Maestro C</v>
      </c>
      <c r="F14" s="30" t="s">
        <v>114</v>
      </c>
    </row>
    <row r="15" customFormat="false" ht="15" hidden="false" customHeight="false" outlineLevel="0" collapsed="false">
      <c r="A15" s="52" t="s">
        <v>115</v>
      </c>
      <c r="B15" s="63" t="n">
        <v>0.5</v>
      </c>
      <c r="C15" s="64" t="n">
        <f aca="false">IFERROR(MIN($C$6:$E$6)/C6*100,0)</f>
        <v>85.4308143641006</v>
      </c>
      <c r="D15" s="64" t="n">
        <f aca="false">IFERROR(MIN($C$6:$E$6)/D6*100,0)</f>
        <v>85.7090299636185</v>
      </c>
      <c r="E15" s="64" t="n">
        <f aca="false">IFERROR(MIN($C$6:$E$6)/E6*100,0)</f>
        <v>100</v>
      </c>
      <c r="F15" s="65" t="s">
        <v>116</v>
      </c>
    </row>
    <row r="16" customFormat="false" ht="15" hidden="false" customHeight="false" outlineLevel="0" collapsed="false">
      <c r="A16" s="55" t="s">
        <v>117</v>
      </c>
      <c r="B16" s="63" t="n">
        <v>0.3</v>
      </c>
      <c r="C16" s="66" t="n">
        <f aca="false">IFERROR(MAX(0,(1-C9/COUNTIF(Comparador!$B$15:$B$39,"&lt;&gt;")))*100,0)</f>
        <v>100</v>
      </c>
      <c r="D16" s="66" t="n">
        <f aca="false">IFERROR(MAX(0,(1-D9/COUNTIF(Comparador!$B$15:$B$39,"&lt;&gt;")))*100,0)</f>
        <v>100</v>
      </c>
      <c r="E16" s="66" t="n">
        <f aca="false">IFERROR(MAX(0,(1-E9/COUNTIF(Comparador!$B$15:$B$39,"&lt;&gt;")))*100,0)</f>
        <v>75</v>
      </c>
      <c r="F16" s="67" t="s">
        <v>118</v>
      </c>
    </row>
    <row r="17" customFormat="false" ht="15" hidden="false" customHeight="false" outlineLevel="0" collapsed="false">
      <c r="A17" s="52" t="s">
        <v>119</v>
      </c>
      <c r="B17" s="63" t="n">
        <v>0.1</v>
      </c>
      <c r="C17" s="64" t="n">
        <f aca="false">IFERROR(C10/COUNTIF(Comparador!$B$15:$B$39,"&lt;&gt;")*100,0)</f>
        <v>41.6666666666667</v>
      </c>
      <c r="D17" s="64" t="n">
        <f aca="false">IFERROR(D10/COUNTIF(Comparador!$B$15:$B$39,"&lt;&gt;")*100,0)</f>
        <v>50</v>
      </c>
      <c r="E17" s="64" t="n">
        <f aca="false">IFERROR(E10/COUNTIF(Comparador!$B$15:$B$39,"&lt;&gt;")*100,0)</f>
        <v>8.33333333333333</v>
      </c>
      <c r="F17" s="65" t="s">
        <v>120</v>
      </c>
    </row>
    <row r="18" customFormat="false" ht="15" hidden="false" customHeight="false" outlineLevel="0" collapsed="false">
      <c r="A18" s="55" t="s">
        <v>121</v>
      </c>
      <c r="B18" s="63" t="n">
        <v>0.1</v>
      </c>
      <c r="C18" s="66" t="n">
        <f aca="false">IFERROR(MIN($C$11:$E$11)/C11*100,0)</f>
        <v>83.3333333333333</v>
      </c>
      <c r="D18" s="66" t="n">
        <f aca="false">IFERROR(MIN($C$11:$E$11)/D11*100,0)</f>
        <v>100</v>
      </c>
      <c r="E18" s="66" t="n">
        <f aca="false">IFERROR(MIN($C$11:$E$11)/E11*100,0)</f>
        <v>68.1818181818182</v>
      </c>
      <c r="F18" s="67" t="s">
        <v>122</v>
      </c>
    </row>
    <row r="19" customFormat="false" ht="15" hidden="false" customHeight="false" outlineLevel="0" collapsed="false">
      <c r="A19" s="68" t="s">
        <v>123</v>
      </c>
      <c r="B19" s="69" t="n">
        <f aca="false">SUM(B15:B18)</f>
        <v>1</v>
      </c>
      <c r="C19" s="70" t="n">
        <f aca="false">C15*$B$15+C16*$B$16+C17*$B$17+C18*$B$18</f>
        <v>85.2154071820503</v>
      </c>
      <c r="D19" s="70" t="n">
        <f aca="false">D15*$B$15+D16*$B$16+D17*$B$17+D18*$B$18</f>
        <v>87.8545149818093</v>
      </c>
      <c r="E19" s="70" t="n">
        <f aca="false">E15*$B$15+E16*$B$16+E17*$B$17+E18*$B$18</f>
        <v>80.1515151515151</v>
      </c>
      <c r="F19" s="71" t="s">
        <v>124</v>
      </c>
    </row>
    <row r="20" customFormat="false" ht="15" hidden="false" customHeight="false" outlineLevel="0" collapsed="false">
      <c r="A20" s="52" t="s">
        <v>125</v>
      </c>
      <c r="B20" s="25"/>
      <c r="C20" s="72" t="str">
        <f aca="false">IF(C9&gt;0,"INCOMPLETA","Comparable")</f>
        <v>Comparable</v>
      </c>
      <c r="D20" s="72" t="str">
        <f aca="false">IF(D9&gt;0,"INCOMPLETA","Comparable")</f>
        <v>Comparable</v>
      </c>
      <c r="E20" s="72" t="str">
        <f aca="false">IF(E9&gt;0,"INCOMPLETA","Comparable")</f>
        <v>INCOMPLETA</v>
      </c>
      <c r="F20" s="65" t="s">
        <v>126</v>
      </c>
    </row>
    <row r="22" customFormat="false" ht="18" hidden="false" customHeight="true" outlineLevel="0" collapsed="false">
      <c r="A22" s="73" t="s">
        <v>127</v>
      </c>
      <c r="B22" s="73"/>
      <c r="C22" s="73"/>
      <c r="D22" s="73"/>
      <c r="E22" s="73"/>
      <c r="F22" s="73"/>
    </row>
    <row r="23" customFormat="false" ht="15" hidden="false" customHeight="false" outlineLevel="0" collapsed="false">
      <c r="A23" s="74" t="s">
        <v>128</v>
      </c>
      <c r="B23" s="74"/>
      <c r="C23" s="75" t="str">
        <f aca="false">IF(MAX(IF($C$20="Comparable",$C$19,0),IF($D$20="Comparable",$D$19,0),IF($E$20="Comparable",$E$19,0))=0,"(ninguna cotización está completa)",IF(AND($C$20="Comparable",$C$19=MAX(IF($C$20="Comparable",$C$19,0),IF($D$20="Comparable",$D$19,0),IF($E$20="Comparable",$E$19,0))),Comparador!$G$7,IF(AND($D$20="Comparable",$D$19=MAX(IF($C$20="Comparable",$C$19,0),IF($D$20="Comparable",$D$19,0),IF($E$20="Comparable",$E$19,0))),Comparador!$I$7,IF(AND($E$20="Comparable",$E$19=MAX(IF($C$20="Comparable",$C$19,0),IF($D$20="Comparable",$D$19,0),IF($E$20="Comparable",$E$19,0))),Comparador!$K$7,"-"))))</f>
        <v>Constructora B</v>
      </c>
      <c r="D23" s="75"/>
      <c r="E23" s="75"/>
      <c r="F23" s="75"/>
    </row>
    <row r="24" customFormat="false" ht="15" hidden="false" customHeight="false" outlineLevel="0" collapsed="false">
      <c r="A24" s="74" t="s">
        <v>129</v>
      </c>
      <c r="B24" s="74"/>
      <c r="C24" s="74"/>
      <c r="D24" s="74"/>
      <c r="E24" s="74"/>
      <c r="F24" s="74"/>
    </row>
    <row r="25" customFormat="false" ht="54" hidden="false" customHeight="true" outlineLevel="0" collapsed="false">
      <c r="A25" s="76" t="str">
        <f aca="false">IF(MAX(IF($C$20="Comparable",$C$19,0),IF($D$20="Comparable",$D$19,0),IF($E$20="Comparable",$E$19,0))=0,"No es posible recomendar: todas las cotizaciones tienen partidas sin cotizar. Solicita que las completen y vuelve a comparar.","Se recomienda "&amp;$C$23&amp;" con un puntaje de "&amp;TEXT(CHOOSE(MAX(1,IF($C$23=Comparador!$G$7,1,IF($C$23=Comparador!$I$7,2,IF($C$23=Comparador!$K$7,3,0)))),$C$19,$D$19,$E$19),"0.0")&amp;"/100. "&amp;"Cotizó las "&amp;COUNTIF(Comparador!$B$15:$B$39,"&lt;&gt;")&amp;" partidas sin omisiones, es el más conveniente en "&amp;TEXT(CHOOSE(MAX(1,IF($C$23=Comparador!$G$7,1,IF($C$23=Comparador!$I$7,2,IF($C$23=Comparador!$K$7,3,0)))),$C$10,$D$10,$E$10),"0")&amp;" de ellas y ofrece un plazo de "&amp;TEXT(CHOOSE(MAX(1,IF($C$23=Comparador!$G$7,1,IF($C$23=Comparador!$I$7,2,IF($C$23=Comparador!$K$7,3,0)))),$C$11,$D$11,$E$11),"0")&amp;" días. "&amp;"Su total es de "&amp;TEXT(CHOOSE(MAX(1,IF($C$23=Comparador!$G$7,1,IF($C$23=Comparador!$I$7,2,IF($C$23=Comparador!$K$7,3,0)))),$C$6,$D$6,$E$6),"$#,##0")&amp;", lo que representa un "&amp;TEXT(ABS((CHOOSE(MAX(1,IF($C$23=Comparador!$G$7,1,IF($C$23=Comparador!$I$7,2,IF($C$23=Comparador!$K$7,3,0)))),$C$6,$D$6,$E$6)-Comparador!$F$40)/Comparador!$F$40),"0.0%")&amp;IF(CHOOSE(MAX(1,IF($C$23=Comparador!$G$7,1,IF($C$23=Comparador!$I$7,2,IF($C$23=Comparador!$K$7,3,0)))),$C$6,$D$6,$E$6)&gt;Comparador!$F$40," por sobre"," bajo")&amp;" el presupuesto de referencia.")</f>
        <v>Se recomienda Constructora B con un puntaje de 87.9/100. Cotizó las 12 partidas sin omisiones, es el más conveniente en 6 de ellas y ofrece un plazo de 75 días. Su total es de $36,694,500, lo que representa un 0.2% por sobre el presupuesto de referencia.</v>
      </c>
      <c r="B25" s="76"/>
      <c r="C25" s="76"/>
      <c r="D25" s="76"/>
      <c r="E25" s="76"/>
      <c r="F25" s="76"/>
    </row>
    <row r="27" customFormat="false" ht="18" hidden="false" customHeight="true" outlineLevel="0" collapsed="false">
      <c r="A27" s="17" t="s">
        <v>130</v>
      </c>
      <c r="B27" s="17"/>
      <c r="C27" s="17"/>
      <c r="D27" s="17"/>
      <c r="E27" s="17"/>
      <c r="F27" s="17"/>
    </row>
    <row r="28" customFormat="false" ht="25.5" hidden="false" customHeight="true" outlineLevel="0" collapsed="false">
      <c r="A28" s="77" t="s">
        <v>131</v>
      </c>
      <c r="B28" s="78" t="str">
        <f aca="false">IF(SUM($C$9:$E$9)=0,"Sin alertas: todas cotizaron el total de partidas.","Hay "&amp;SUM($C$9:$E$9)&amp;" partida(s) sin cotizar entre los oferentes. Sus totales NO son comparables hasta completarlas.")</f>
        <v>Hay 3 partida(s) sin cotizar entre los oferentes. Sus totales NO son comparables hasta completarlas.</v>
      </c>
      <c r="C28" s="78"/>
      <c r="D28" s="78"/>
      <c r="E28" s="78"/>
      <c r="F28" s="78"/>
    </row>
    <row r="29" customFormat="false" ht="25.5" hidden="false" customHeight="true" outlineLevel="0" collapsed="false">
      <c r="A29" s="79" t="s">
        <v>132</v>
      </c>
      <c r="B29" s="80" t="str">
        <f aca="false">IF(IFERROR((MAX($C$6:$E$6)-MIN($C$6:$E$6))/MIN($C$6:$E$6),0)&gt;0.25,"La diferencia entre la cotización más cara y la más barata supera el 25%. Suele indicar que no están cotizando el mismo alcance: revisa partida por partida.","Dispersión normal entre cotizaciones (bajo 25%).")</f>
        <v>Dispersión normal entre cotizaciones (bajo 25%).</v>
      </c>
      <c r="C29" s="80"/>
      <c r="D29" s="80"/>
      <c r="E29" s="80"/>
      <c r="F29" s="80"/>
    </row>
    <row r="30" customFormat="false" ht="25.5" hidden="false" customHeight="true" outlineLevel="0" collapsed="false">
      <c r="A30" s="77" t="s">
        <v>133</v>
      </c>
      <c r="B30" s="78" t="str">
        <f aca="false">IF(COUNTIF(Comparador!$P$15:$P$39,"Precio muy bajo: revisar")=0,"Sin precios anómalos detectados.","Hay "&amp;COUNTIF(Comparador!$P$15:$P$39,"Precio muy bajo: revisar")&amp;" partida(s) con precio bajo el 70% de tu presupuesto. Puede ser error de cálculo o alcance incompleto: confírmalo por escrito.")</f>
        <v>Sin precios anómalos detectados.</v>
      </c>
      <c r="C30" s="78"/>
      <c r="D30" s="78"/>
      <c r="E30" s="78"/>
      <c r="F30" s="78"/>
    </row>
    <row r="31" customFormat="false" ht="25.5" hidden="false" customHeight="true" outlineLevel="0" collapsed="false">
      <c r="A31" s="79" t="s">
        <v>134</v>
      </c>
      <c r="B31" s="80" t="str">
        <f aca="false">IF(COUNTIF(Comparador!$P$15:$P$39,"Nadie la cotizó")=0,"Todas las partidas tienen al menos una oferta.","Hay "&amp;COUNTIF(Comparador!$P$15:$P$39,"Nadie la cotizó")&amp;" partida(s) que ningún oferente cotizó. Quedarán fuera del contrato si no las incluyes.")</f>
        <v>Todas las partidas tienen al menos una oferta.</v>
      </c>
      <c r="C31" s="80"/>
      <c r="D31" s="80"/>
      <c r="E31" s="80"/>
      <c r="F31" s="80"/>
    </row>
    <row r="33" customFormat="false" ht="18" hidden="false" customHeight="true" outlineLevel="0" collapsed="false">
      <c r="A33" s="17" t="s">
        <v>135</v>
      </c>
      <c r="B33" s="17"/>
      <c r="C33" s="17"/>
      <c r="D33" s="17"/>
      <c r="E33" s="17"/>
      <c r="F33" s="17"/>
    </row>
    <row r="34" customFormat="false" ht="25.5" hidden="false" customHeight="true" outlineLevel="0" collapsed="false">
      <c r="A34" s="11" t="s">
        <v>136</v>
      </c>
      <c r="B34" s="11"/>
      <c r="C34" s="11"/>
      <c r="D34" s="11"/>
      <c r="E34" s="11"/>
      <c r="F34" s="11"/>
    </row>
    <row r="35" customFormat="false" ht="15" hidden="false" customHeight="false" outlineLevel="0" collapsed="false">
      <c r="A35" s="81" t="s">
        <v>137</v>
      </c>
      <c r="B35" s="82" t="s">
        <v>138</v>
      </c>
      <c r="C35" s="82"/>
      <c r="D35" s="82"/>
      <c r="E35" s="82"/>
      <c r="F35" s="82"/>
    </row>
    <row r="36" customFormat="false" ht="15" hidden="false" customHeight="false" outlineLevel="0" collapsed="false">
      <c r="A36" s="81" t="s">
        <v>139</v>
      </c>
      <c r="B36" s="83" t="str">
        <f aca="false">IF($B$35="Si",$C$23,"(escribe cuál)")</f>
        <v>Constructora B</v>
      </c>
      <c r="C36" s="83"/>
      <c r="D36" s="83"/>
      <c r="E36" s="83"/>
      <c r="F36" s="83"/>
    </row>
    <row r="37" customFormat="false" ht="15" hidden="false" customHeight="false" outlineLevel="0" collapsed="false">
      <c r="A37" s="81" t="s">
        <v>140</v>
      </c>
      <c r="B37" s="82" t="s">
        <v>141</v>
      </c>
      <c r="C37" s="82"/>
      <c r="D37" s="82"/>
      <c r="E37" s="82"/>
      <c r="F37" s="82"/>
    </row>
    <row r="38" customFormat="false" ht="15" hidden="false" customHeight="false" outlineLevel="0" collapsed="false">
      <c r="A38" s="81" t="s">
        <v>142</v>
      </c>
      <c r="B38" s="82" t="s">
        <v>143</v>
      </c>
      <c r="C38" s="82"/>
      <c r="D38" s="82"/>
      <c r="E38" s="82"/>
      <c r="F38" s="82"/>
    </row>
    <row r="39" customFormat="false" ht="15" hidden="false" customHeight="false" outlineLevel="0" collapsed="false">
      <c r="A39" s="81" t="s">
        <v>144</v>
      </c>
      <c r="B39" s="84" t="n">
        <v>46218</v>
      </c>
      <c r="C39" s="84"/>
      <c r="D39" s="84"/>
      <c r="E39" s="84"/>
      <c r="F39" s="84"/>
    </row>
    <row r="41" customFormat="false" ht="15" hidden="false" customHeight="false" outlineLevel="0" collapsed="false">
      <c r="A41" s="85" t="s">
        <v>145</v>
      </c>
      <c r="B41" s="85"/>
      <c r="C41" s="85" t="s">
        <v>145</v>
      </c>
      <c r="D41" s="85"/>
      <c r="E41" s="85" t="s">
        <v>145</v>
      </c>
      <c r="F41" s="85"/>
    </row>
    <row r="42" customFormat="false" ht="15" hidden="false" customHeight="false" outlineLevel="0" collapsed="false">
      <c r="A42" s="86" t="s">
        <v>146</v>
      </c>
      <c r="B42" s="86"/>
      <c r="C42" s="86" t="s">
        <v>147</v>
      </c>
      <c r="D42" s="86"/>
      <c r="E42" s="86" t="s">
        <v>148</v>
      </c>
      <c r="F42" s="86"/>
    </row>
  </sheetData>
  <mergeCells count="27">
    <mergeCell ref="A1:F1"/>
    <mergeCell ref="A2:F2"/>
    <mergeCell ref="A3:F3"/>
    <mergeCell ref="A13:F13"/>
    <mergeCell ref="A22:F22"/>
    <mergeCell ref="A23:B23"/>
    <mergeCell ref="C23:F23"/>
    <mergeCell ref="A24:F24"/>
    <mergeCell ref="A25:F25"/>
    <mergeCell ref="A27:F27"/>
    <mergeCell ref="B28:F28"/>
    <mergeCell ref="B29:F29"/>
    <mergeCell ref="B30:F30"/>
    <mergeCell ref="B31:F31"/>
    <mergeCell ref="A33:F33"/>
    <mergeCell ref="A34:F34"/>
    <mergeCell ref="B35:F35"/>
    <mergeCell ref="B36:F36"/>
    <mergeCell ref="B37:F37"/>
    <mergeCell ref="B38:F38"/>
    <mergeCell ref="B39:F39"/>
    <mergeCell ref="A41:B41"/>
    <mergeCell ref="C41:D41"/>
    <mergeCell ref="E41:F41"/>
    <mergeCell ref="A42:B42"/>
    <mergeCell ref="C42:D42"/>
    <mergeCell ref="E42:F42"/>
  </mergeCells>
  <conditionalFormatting sqref="C19:E19">
    <cfRule type="expression" priority="2" aboveAverage="0" equalAverage="0" bottom="0" percent="0" rank="0" text="" dxfId="0">
      <formula>C19=MAX($C$19:$E$19)</formula>
    </cfRule>
  </conditionalFormatting>
  <conditionalFormatting sqref="C20:E20">
    <cfRule type="expression" priority="3" aboveAverage="0" equalAverage="0" bottom="0" percent="0" rank="0" text="" dxfId="2">
      <formula>C20="INCOMPLETA"</formula>
    </cfRule>
  </conditionalFormatting>
  <conditionalFormatting sqref="B28:F28">
    <cfRule type="expression" priority="4" aboveAverage="0" equalAverage="0" bottom="0" percent="0" rank="0" text="" dxfId="2">
      <formula>AND(LEFT($B28,3)&lt;&gt;"Sin",LEFT($B28,4)&lt;&gt;"Disp",LEFT($B28,5)&lt;&gt;"Todas")</formula>
    </cfRule>
  </conditionalFormatting>
  <conditionalFormatting sqref="B29:F29">
    <cfRule type="expression" priority="5" aboveAverage="0" equalAverage="0" bottom="0" percent="0" rank="0" text="" dxfId="2">
      <formula>AND(LEFT($B29,3)&lt;&gt;"Sin",LEFT($B29,4)&lt;&gt;"Disp",LEFT($B29,5)&lt;&gt;"Todas")</formula>
    </cfRule>
  </conditionalFormatting>
  <conditionalFormatting sqref="B30:F30">
    <cfRule type="expression" priority="6" aboveAverage="0" equalAverage="0" bottom="0" percent="0" rank="0" text="" dxfId="2">
      <formula>AND(LEFT($B30,3)&lt;&gt;"Sin",LEFT($B30,4)&lt;&gt;"Disp",LEFT($B30,5)&lt;&gt;"Todas")</formula>
    </cfRule>
  </conditionalFormatting>
  <conditionalFormatting sqref="B31:F31">
    <cfRule type="expression" priority="7" aboveAverage="0" equalAverage="0" bottom="0" percent="0" rank="0" text="" dxfId="2">
      <formula>AND(LEFT($B31,3)&lt;&gt;"Sin",LEFT($B31,4)&lt;&gt;"Disp",LEFT($B31,5)&lt;&gt;"Todas")</formula>
    </cfRule>
  </conditionalFormatting>
  <dataValidations count="1">
    <dataValidation allowBlank="true" errorStyle="stop" operator="between" showDropDown="false" showErrorMessage="false" showInputMessage="false" sqref="B35" type="list">
      <formula1>"Si,No"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Calculaobrachile</dc:creator>
  <dc:description/>
  <cp:lastModifiedBy/>
  <cp:revision>0</cp:revision>
  <dcterms:created xsi:type="dcterms:W3CDTF">2026-07-18T18:29:30Z</dcterms:created>
  <dcterms:modified xsi:type="dcterms:W3CDTF">2026-07-18T18:29:30Z</dcterms:modified>
  <dc:language>en-US</dc:language>
</cp:coreProperties>
</file>

<file path=docProps/custom.xml><?xml version="1.0" encoding="utf-8"?>
<Properties xmlns="http://schemas.openxmlformats.org/officeDocument/2006/custom-properties" xmlns:vt="http://schemas.openxmlformats.org/officeDocument/2006/docPropsVTypes"/>
</file>